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williamdeandre/Desktop/wd-personal-portfolio/public/"/>
    </mc:Choice>
  </mc:AlternateContent>
  <xr:revisionPtr revIDLastSave="0" documentId="13_ncr:1_{680F8F93-D3E9-8C48-9133-7E0C6EED474E}" xr6:coauthVersionLast="47" xr6:coauthVersionMax="47" xr10:uidLastSave="{00000000-0000-0000-0000-000000000000}"/>
  <bookViews>
    <workbookView xWindow="0" yWindow="740" windowWidth="28400" windowHeight="16880" firstSheet="14" activeTab="26" xr2:uid="{864205D7-E7AC-7442-9BF5-C6527E1CDDB2}"/>
  </bookViews>
  <sheets>
    <sheet name="ATL" sheetId="2" r:id="rId1"/>
    <sheet name="BOS" sheetId="16" r:id="rId2"/>
    <sheet name="BKN" sheetId="9" r:id="rId3"/>
    <sheet name="CHA" sheetId="3" r:id="rId4"/>
    <sheet name="CHI" sheetId="4" r:id="rId5"/>
    <sheet name="CLE" sheetId="5" r:id="rId6"/>
    <sheet name="DAL" sheetId="31" r:id="rId7"/>
    <sheet name="DEN" sheetId="17" r:id="rId8"/>
    <sheet name="DET" sheetId="6" r:id="rId9"/>
    <sheet name="GSW" sheetId="18" r:id="rId10"/>
    <sheet name="HOU" sheetId="19" r:id="rId11"/>
    <sheet name="IND" sheetId="7" r:id="rId12"/>
    <sheet name="LAC" sheetId="21" r:id="rId13"/>
    <sheet name="LAL" sheetId="20" r:id="rId14"/>
    <sheet name="MEM" sheetId="22" r:id="rId15"/>
    <sheet name="MIA" sheetId="8" r:id="rId16"/>
    <sheet name="MIL" sheetId="10" r:id="rId17"/>
    <sheet name="MIN" sheetId="23" r:id="rId18"/>
    <sheet name="NOP" sheetId="24" r:id="rId19"/>
    <sheet name="NYK" sheetId="11" r:id="rId20"/>
    <sheet name="OKC" sheetId="25" r:id="rId21"/>
    <sheet name="ORL" sheetId="12" r:id="rId22"/>
    <sheet name="PHI" sheetId="13" r:id="rId23"/>
    <sheet name="PHX" sheetId="26" r:id="rId24"/>
    <sheet name="POR" sheetId="30" r:id="rId25"/>
    <sheet name="SAC" sheetId="29" r:id="rId26"/>
    <sheet name="SAS" sheetId="28" r:id="rId27"/>
    <sheet name="TOR" sheetId="14" r:id="rId28"/>
    <sheet name="UTA" sheetId="27" r:id="rId29"/>
    <sheet name="WAS" sheetId="15" r:id="rId3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27" l="1"/>
  <c r="F36" i="27" s="1"/>
  <c r="G36" i="27" s="1"/>
  <c r="H36" i="27" s="1"/>
  <c r="E35" i="27"/>
  <c r="F35" i="27" s="1"/>
  <c r="F34" i="27"/>
  <c r="E34" i="27"/>
  <c r="E33" i="27"/>
  <c r="F32" i="27"/>
  <c r="E32" i="27"/>
  <c r="J29" i="27" a="1"/>
  <c r="J29" i="27" s="1"/>
  <c r="J28" i="27" a="1"/>
  <c r="J28" i="27" s="1"/>
  <c r="N27" i="27" a="1"/>
  <c r="N27" i="27" s="1"/>
  <c r="J27" i="27" a="1"/>
  <c r="J27" i="27" s="1"/>
  <c r="N26" i="27" a="1"/>
  <c r="N26" i="27" s="1"/>
  <c r="J26" i="27" a="1"/>
  <c r="J26" i="27" s="1"/>
  <c r="N25" i="27" a="1"/>
  <c r="N25" i="27" s="1"/>
  <c r="L25" i="27" a="1"/>
  <c r="L25" i="27" s="1"/>
  <c r="J25" i="27" a="1"/>
  <c r="J25" i="27" s="1"/>
  <c r="N24" i="27" a="1"/>
  <c r="N24" i="27" s="1"/>
  <c r="L24" i="27" a="1"/>
  <c r="L24" i="27" s="1"/>
  <c r="J24" i="27" a="1"/>
  <c r="J24" i="27" s="1"/>
  <c r="H24" i="27"/>
  <c r="G24" i="27"/>
  <c r="F24" i="27"/>
  <c r="E24" i="27"/>
  <c r="E29" i="27" s="1"/>
  <c r="D24" i="27"/>
  <c r="D29" i="27" s="1"/>
  <c r="N17" i="27" a="1"/>
  <c r="N17" i="27" s="1"/>
  <c r="L17" i="27" a="1"/>
  <c r="L17" i="27" s="1"/>
  <c r="J17" i="27" a="1"/>
  <c r="J17" i="27" s="1"/>
  <c r="N11" i="27" a="1"/>
  <c r="N11" i="27" s="1"/>
  <c r="M11" i="27" a="1"/>
  <c r="M11" i="27" s="1"/>
  <c r="L11" i="27" a="1"/>
  <c r="L11" i="27" s="1"/>
  <c r="K11" i="27" a="1"/>
  <c r="K11" i="27" s="1"/>
  <c r="J11" i="27"/>
  <c r="J11" i="27" a="1"/>
  <c r="N10" i="27" a="1"/>
  <c r="N10" i="27" s="1"/>
  <c r="M10" i="27" a="1"/>
  <c r="M10" i="27" s="1"/>
  <c r="L10" i="27" a="1"/>
  <c r="L10" i="27" s="1"/>
  <c r="K10" i="27" a="1"/>
  <c r="K10" i="27" s="1"/>
  <c r="J10" i="27" a="1"/>
  <c r="J10" i="27" s="1"/>
  <c r="N9" i="27" a="1"/>
  <c r="N9" i="27" s="1"/>
  <c r="M9" i="27" a="1"/>
  <c r="M9" i="27" s="1"/>
  <c r="L9" i="27" a="1"/>
  <c r="L9" i="27" s="1"/>
  <c r="K9" i="27" a="1"/>
  <c r="K9" i="27" s="1"/>
  <c r="J9" i="27" a="1"/>
  <c r="J9" i="27" s="1"/>
  <c r="N8" i="27" a="1"/>
  <c r="N8" i="27" s="1"/>
  <c r="M8" i="27" a="1"/>
  <c r="M8" i="27" s="1"/>
  <c r="L8" i="27" a="1"/>
  <c r="L8" i="27" s="1"/>
  <c r="K8" i="27" a="1"/>
  <c r="K8" i="27" s="1"/>
  <c r="J8" i="27" a="1"/>
  <c r="J8" i="27" s="1"/>
  <c r="N7" i="27" a="1"/>
  <c r="N7" i="27" s="1"/>
  <c r="M7" i="27" a="1"/>
  <c r="M7" i="27" s="1"/>
  <c r="L7" i="27" a="1"/>
  <c r="L7" i="27" s="1"/>
  <c r="K7" i="27" a="1"/>
  <c r="K7" i="27" s="1"/>
  <c r="J7" i="27" a="1"/>
  <c r="J7" i="27" s="1"/>
  <c r="N5" i="27" a="1"/>
  <c r="N5" i="27" s="1"/>
  <c r="M5" i="27" a="1"/>
  <c r="M5" i="27" s="1"/>
  <c r="L5" i="27" a="1"/>
  <c r="L5" i="27" s="1"/>
  <c r="K5" i="27" a="1"/>
  <c r="K5" i="27" s="1"/>
  <c r="J5" i="27" a="1"/>
  <c r="J5" i="27" s="1"/>
  <c r="N4" i="27" a="1"/>
  <c r="N4" i="27" s="1"/>
  <c r="M4" i="27" a="1"/>
  <c r="M4" i="27" s="1"/>
  <c r="L4" i="27" a="1"/>
  <c r="L4" i="27" s="1"/>
  <c r="K4" i="27" a="1"/>
  <c r="K4" i="27" s="1"/>
  <c r="J4" i="27" a="1"/>
  <c r="J4" i="27" s="1"/>
  <c r="E24" i="16"/>
  <c r="F24" i="16"/>
  <c r="G24" i="16"/>
  <c r="H24" i="16"/>
  <c r="D24" i="16"/>
  <c r="D29" i="16" s="1"/>
  <c r="E36" i="16"/>
  <c r="F36" i="16" s="1"/>
  <c r="G36" i="16" s="1"/>
  <c r="H36" i="16" s="1"/>
  <c r="E35" i="16"/>
  <c r="F35" i="16" s="1"/>
  <c r="E34" i="16"/>
  <c r="F34" i="16" s="1"/>
  <c r="E33" i="16"/>
  <c r="F33" i="16" s="1"/>
  <c r="E32" i="16"/>
  <c r="F32" i="16" s="1"/>
  <c r="G32" i="16" s="1"/>
  <c r="N10" i="16" a="1"/>
  <c r="N10" i="16" s="1"/>
  <c r="M10" i="16" a="1"/>
  <c r="M10" i="16" s="1"/>
  <c r="L10" i="16" a="1"/>
  <c r="L10" i="16" s="1"/>
  <c r="K10" i="16" a="1"/>
  <c r="K10" i="16" s="1"/>
  <c r="J10" i="16" a="1"/>
  <c r="J10" i="16" s="1"/>
  <c r="N9" i="16" a="1"/>
  <c r="N9" i="16" s="1"/>
  <c r="M9" i="16" a="1"/>
  <c r="M9" i="16" s="1"/>
  <c r="L9" i="16" a="1"/>
  <c r="L9" i="16" s="1"/>
  <c r="K9" i="16" a="1"/>
  <c r="K9" i="16" s="1"/>
  <c r="J9" i="16" a="1"/>
  <c r="J9" i="16" s="1"/>
  <c r="N8" i="16" a="1"/>
  <c r="N8" i="16" s="1"/>
  <c r="M8" i="16" a="1"/>
  <c r="M8" i="16" s="1"/>
  <c r="L8" i="16" a="1"/>
  <c r="L8" i="16" s="1"/>
  <c r="K8" i="16" a="1"/>
  <c r="K8" i="16" s="1"/>
  <c r="J8" i="16" a="1"/>
  <c r="J8" i="16" s="1"/>
  <c r="N7" i="16" a="1"/>
  <c r="N7" i="16" s="1"/>
  <c r="M7" i="16" a="1"/>
  <c r="M7" i="16" s="1"/>
  <c r="L7" i="16" a="1"/>
  <c r="L7" i="16" s="1"/>
  <c r="K7" i="16" a="1"/>
  <c r="K7" i="16" s="1"/>
  <c r="J7" i="16" a="1"/>
  <c r="J7" i="16" s="1"/>
  <c r="N6" i="16" a="1"/>
  <c r="N6" i="16" s="1"/>
  <c r="M6" i="16" a="1"/>
  <c r="M6" i="16" s="1"/>
  <c r="L6" i="16" a="1"/>
  <c r="L6" i="16" s="1"/>
  <c r="K6" i="16" a="1"/>
  <c r="K6" i="16" s="1"/>
  <c r="J6" i="16" a="1"/>
  <c r="J6" i="16" s="1"/>
  <c r="N5" i="16" a="1"/>
  <c r="N5" i="16" s="1"/>
  <c r="M5" i="16" a="1"/>
  <c r="M5" i="16" s="1"/>
  <c r="L5" i="16" a="1"/>
  <c r="L5" i="16" s="1"/>
  <c r="K5" i="16" a="1"/>
  <c r="K5" i="16" s="1"/>
  <c r="J5" i="16" a="1"/>
  <c r="J5" i="16" s="1"/>
  <c r="N4" i="16" a="1"/>
  <c r="N4" i="16" s="1"/>
  <c r="M4" i="16" a="1"/>
  <c r="M4" i="16" s="1"/>
  <c r="L4" i="16" a="1"/>
  <c r="L4" i="16" s="1"/>
  <c r="K4" i="16" a="1"/>
  <c r="K4" i="16" s="1"/>
  <c r="J4" i="16" a="1"/>
  <c r="J4" i="16" s="1"/>
  <c r="J12" i="5" a="1"/>
  <c r="J12" i="5" s="1"/>
  <c r="K12" i="5" a="1"/>
  <c r="K12" i="5" s="1"/>
  <c r="L12" i="5" a="1"/>
  <c r="L12" i="5" s="1"/>
  <c r="M12" i="5" a="1"/>
  <c r="M12" i="5" s="1"/>
  <c r="N12" i="5" a="1"/>
  <c r="N12" i="5" s="1"/>
  <c r="J13" i="5" a="1"/>
  <c r="J13" i="5" s="1"/>
  <c r="K13" i="5" a="1"/>
  <c r="K13" i="5" s="1"/>
  <c r="L13" i="5" a="1"/>
  <c r="L13" i="5" s="1"/>
  <c r="M13" i="5" a="1"/>
  <c r="M13" i="5" s="1"/>
  <c r="N13" i="5" a="1"/>
  <c r="N13" i="5" s="1"/>
  <c r="L19" i="5" a="1"/>
  <c r="L19" i="5" s="1"/>
  <c r="L18" i="5" a="1"/>
  <c r="L18" i="5" s="1"/>
  <c r="J15" i="13" a="1"/>
  <c r="J15" i="13" s="1"/>
  <c r="F36" i="21"/>
  <c r="G36" i="21" s="1"/>
  <c r="H36" i="21" s="1"/>
  <c r="E36" i="21"/>
  <c r="F35" i="21"/>
  <c r="E35" i="21"/>
  <c r="F34" i="21"/>
  <c r="G34" i="21" s="1"/>
  <c r="E34" i="21"/>
  <c r="F33" i="21"/>
  <c r="G33" i="21" s="1"/>
  <c r="E33" i="21"/>
  <c r="F32" i="21"/>
  <c r="E32" i="21"/>
  <c r="J29" i="21" a="1"/>
  <c r="J29" i="21" s="1"/>
  <c r="N27" i="21" a="1"/>
  <c r="N27" i="21" s="1"/>
  <c r="N26" i="21" a="1"/>
  <c r="N26" i="21" s="1"/>
  <c r="N25" i="21" a="1"/>
  <c r="N25" i="21" s="1"/>
  <c r="L25" i="21" a="1"/>
  <c r="L25" i="21" s="1"/>
  <c r="J25" i="21" a="1"/>
  <c r="J25" i="21" s="1"/>
  <c r="N24" i="21" a="1"/>
  <c r="N24" i="21" s="1"/>
  <c r="L24" i="21" a="1"/>
  <c r="L24" i="21" s="1"/>
  <c r="J24" i="21" a="1"/>
  <c r="J24" i="21" s="1"/>
  <c r="H24" i="21"/>
  <c r="G24" i="21"/>
  <c r="F24" i="21"/>
  <c r="F28" i="21" s="1"/>
  <c r="E24" i="21"/>
  <c r="E27" i="21" s="1"/>
  <c r="D24" i="21"/>
  <c r="D29" i="21" s="1"/>
  <c r="N23" i="21" a="1"/>
  <c r="N23" i="21" s="1"/>
  <c r="L23" i="21" a="1"/>
  <c r="L23" i="21" s="1"/>
  <c r="J23" i="21" a="1"/>
  <c r="J23" i="21" s="1"/>
  <c r="N22" i="21" a="1"/>
  <c r="N22" i="21" s="1"/>
  <c r="L22" i="21" a="1"/>
  <c r="L22" i="21" s="1"/>
  <c r="J22" i="21" a="1"/>
  <c r="J22" i="21" s="1"/>
  <c r="N21" i="21" a="1"/>
  <c r="N21" i="21" s="1"/>
  <c r="L21" i="21" a="1"/>
  <c r="L21" i="21" s="1"/>
  <c r="J21" i="21" a="1"/>
  <c r="J21" i="21" s="1"/>
  <c r="N20" i="21" a="1"/>
  <c r="N20" i="21" s="1"/>
  <c r="L20" i="21" a="1"/>
  <c r="L20" i="21" s="1"/>
  <c r="J20" i="21" a="1"/>
  <c r="J20" i="21" s="1"/>
  <c r="N19" i="21" a="1"/>
  <c r="N19" i="21" s="1"/>
  <c r="L19" i="21" a="1"/>
  <c r="L19" i="21" s="1"/>
  <c r="J19" i="21" a="1"/>
  <c r="J19" i="21" s="1"/>
  <c r="N18" i="21" a="1"/>
  <c r="N18" i="21" s="1"/>
  <c r="L18" i="21" a="1"/>
  <c r="L18" i="21" s="1"/>
  <c r="J18" i="21" a="1"/>
  <c r="J18" i="21" s="1"/>
  <c r="N17" i="21" a="1"/>
  <c r="N17" i="21" s="1"/>
  <c r="L17" i="21" a="1"/>
  <c r="L17" i="21" s="1"/>
  <c r="J17" i="21" a="1"/>
  <c r="J17" i="21" s="1"/>
  <c r="N16" i="21" a="1"/>
  <c r="N16" i="21" s="1"/>
  <c r="L16" i="21" a="1"/>
  <c r="L16" i="21" s="1"/>
  <c r="K16" i="21" a="1"/>
  <c r="K16" i="21" s="1"/>
  <c r="J16" i="21" a="1"/>
  <c r="J16" i="21" s="1"/>
  <c r="N15" i="21" a="1"/>
  <c r="N15" i="21" s="1"/>
  <c r="L15" i="21" a="1"/>
  <c r="L15" i="21" s="1"/>
  <c r="K15" i="21" a="1"/>
  <c r="K15" i="21" s="1"/>
  <c r="J15" i="21" a="1"/>
  <c r="J15" i="21" s="1"/>
  <c r="N14" i="21" a="1"/>
  <c r="N14" i="21" s="1"/>
  <c r="M14" i="21" a="1"/>
  <c r="M14" i="21" s="1"/>
  <c r="L14" i="21" a="1"/>
  <c r="L14" i="21" s="1"/>
  <c r="K14" i="21" a="1"/>
  <c r="K14" i="21" s="1"/>
  <c r="J14" i="21" a="1"/>
  <c r="J14" i="21" s="1"/>
  <c r="N13" i="21" a="1"/>
  <c r="N13" i="21" s="1"/>
  <c r="M13" i="21" a="1"/>
  <c r="M13" i="21" s="1"/>
  <c r="L13" i="21" a="1"/>
  <c r="L13" i="21" s="1"/>
  <c r="K13" i="21" a="1"/>
  <c r="K13" i="21" s="1"/>
  <c r="J13" i="21" a="1"/>
  <c r="J13" i="21" s="1"/>
  <c r="N12" i="21" a="1"/>
  <c r="N12" i="21" s="1"/>
  <c r="M12" i="21" a="1"/>
  <c r="M12" i="21" s="1"/>
  <c r="L12" i="21" a="1"/>
  <c r="L12" i="21" s="1"/>
  <c r="K12" i="21" a="1"/>
  <c r="K12" i="21" s="1"/>
  <c r="J12" i="21" a="1"/>
  <c r="J12" i="21" s="1"/>
  <c r="N10" i="21" a="1"/>
  <c r="N10" i="21" s="1"/>
  <c r="M10" i="21" a="1"/>
  <c r="M10" i="21" s="1"/>
  <c r="L10" i="21" a="1"/>
  <c r="L10" i="21" s="1"/>
  <c r="K10" i="21" a="1"/>
  <c r="K10" i="21" s="1"/>
  <c r="J10" i="21" a="1"/>
  <c r="J10" i="21" s="1"/>
  <c r="N9" i="21" a="1"/>
  <c r="N9" i="21" s="1"/>
  <c r="M9" i="21" a="1"/>
  <c r="M9" i="21" s="1"/>
  <c r="L9" i="21" a="1"/>
  <c r="L9" i="21" s="1"/>
  <c r="K9" i="21" a="1"/>
  <c r="K9" i="21" s="1"/>
  <c r="J9" i="21" a="1"/>
  <c r="J9" i="21" s="1"/>
  <c r="N8" i="21" a="1"/>
  <c r="N8" i="21" s="1"/>
  <c r="M8" i="21" a="1"/>
  <c r="M8" i="21" s="1"/>
  <c r="L8" i="21" a="1"/>
  <c r="L8" i="21" s="1"/>
  <c r="K8" i="21" a="1"/>
  <c r="K8" i="21" s="1"/>
  <c r="J8" i="21" a="1"/>
  <c r="J8" i="21" s="1"/>
  <c r="N7" i="21" a="1"/>
  <c r="N7" i="21" s="1"/>
  <c r="M7" i="21" a="1"/>
  <c r="M7" i="21" s="1"/>
  <c r="L7" i="21" a="1"/>
  <c r="L7" i="21" s="1"/>
  <c r="K7" i="21" a="1"/>
  <c r="K7" i="21" s="1"/>
  <c r="J7" i="21" a="1"/>
  <c r="J7" i="21" s="1"/>
  <c r="N6" i="21" a="1"/>
  <c r="N6" i="21" s="1"/>
  <c r="M6" i="21" a="1"/>
  <c r="M6" i="21" s="1"/>
  <c r="L6" i="21" a="1"/>
  <c r="L6" i="21" s="1"/>
  <c r="K6" i="21" a="1"/>
  <c r="K6" i="21" s="1"/>
  <c r="J6" i="21" a="1"/>
  <c r="J6" i="21" s="1"/>
  <c r="N5" i="21" a="1"/>
  <c r="N5" i="21" s="1"/>
  <c r="M5" i="21" a="1"/>
  <c r="M5" i="21" s="1"/>
  <c r="L5" i="21" a="1"/>
  <c r="L5" i="21" s="1"/>
  <c r="K5" i="21" a="1"/>
  <c r="K5" i="21" s="1"/>
  <c r="J5" i="21" a="1"/>
  <c r="J5" i="21" s="1"/>
  <c r="N4" i="21" a="1"/>
  <c r="N4" i="21" s="1"/>
  <c r="M4" i="21" a="1"/>
  <c r="M4" i="21" s="1"/>
  <c r="L4" i="21" a="1"/>
  <c r="L4" i="21" s="1"/>
  <c r="K4" i="21" a="1"/>
  <c r="K4" i="21" s="1"/>
  <c r="J4" i="21" a="1"/>
  <c r="J4" i="21" s="1"/>
  <c r="K12" i="15" a="1"/>
  <c r="K12" i="15" s="1"/>
  <c r="J8" i="15" a="1"/>
  <c r="J8" i="15" s="1"/>
  <c r="K8" i="15" a="1"/>
  <c r="K8" i="15" s="1"/>
  <c r="L8" i="15" a="1"/>
  <c r="L8" i="15" s="1"/>
  <c r="M8" i="15" a="1"/>
  <c r="M8" i="15" s="1"/>
  <c r="N8" i="15" a="1"/>
  <c r="N8" i="15" s="1"/>
  <c r="E35" i="31"/>
  <c r="F35" i="31" s="1"/>
  <c r="G35" i="31" s="1"/>
  <c r="H35" i="31" s="1"/>
  <c r="E34" i="31"/>
  <c r="E33" i="31"/>
  <c r="E32" i="31"/>
  <c r="E31" i="31"/>
  <c r="J28" i="31" a="1"/>
  <c r="J28" i="31" s="1"/>
  <c r="J27" i="31" a="1"/>
  <c r="J27" i="31" s="1"/>
  <c r="N26" i="31" a="1"/>
  <c r="N26" i="31" s="1"/>
  <c r="J26" i="31" a="1"/>
  <c r="J26" i="31" s="1"/>
  <c r="N25" i="31" a="1"/>
  <c r="N25" i="31" s="1"/>
  <c r="J25" i="31" a="1"/>
  <c r="J25" i="31" s="1"/>
  <c r="N24" i="31" a="1"/>
  <c r="N24" i="31" s="1"/>
  <c r="L24" i="31" a="1"/>
  <c r="L24" i="31" s="1"/>
  <c r="J24" i="31" a="1"/>
  <c r="J24" i="31" s="1"/>
  <c r="N23" i="31" a="1"/>
  <c r="N23" i="31" s="1"/>
  <c r="L23" i="31" a="1"/>
  <c r="L23" i="31" s="1"/>
  <c r="J23" i="31" a="1"/>
  <c r="J23" i="31" s="1"/>
  <c r="H23" i="31"/>
  <c r="G23" i="31"/>
  <c r="F23" i="31"/>
  <c r="E23" i="31"/>
  <c r="D23" i="31"/>
  <c r="D27" i="31" s="1"/>
  <c r="N16" i="31" a="1"/>
  <c r="N16" i="31" s="1"/>
  <c r="L16" i="31" a="1"/>
  <c r="L16" i="31" s="1"/>
  <c r="J16" i="31" a="1"/>
  <c r="J16" i="31" s="1"/>
  <c r="N10" i="31" a="1"/>
  <c r="N10" i="31" s="1"/>
  <c r="M10" i="31" a="1"/>
  <c r="M10" i="31" s="1"/>
  <c r="L10" i="31" a="1"/>
  <c r="L10" i="31" s="1"/>
  <c r="K10" i="31" a="1"/>
  <c r="K10" i="31" s="1"/>
  <c r="J10" i="31" a="1"/>
  <c r="J10" i="31" s="1"/>
  <c r="N9" i="31" a="1"/>
  <c r="N9" i="31" s="1"/>
  <c r="M9" i="31" a="1"/>
  <c r="M9" i="31" s="1"/>
  <c r="L9" i="31" a="1"/>
  <c r="L9" i="31" s="1"/>
  <c r="K9" i="31" a="1"/>
  <c r="K9" i="31" s="1"/>
  <c r="J9" i="31" a="1"/>
  <c r="J9" i="31" s="1"/>
  <c r="N8" i="31" a="1"/>
  <c r="N8" i="31" s="1"/>
  <c r="M8" i="31" a="1"/>
  <c r="M8" i="31" s="1"/>
  <c r="L8" i="31" a="1"/>
  <c r="L8" i="31" s="1"/>
  <c r="K8" i="31" a="1"/>
  <c r="K8" i="31" s="1"/>
  <c r="J8" i="31" a="1"/>
  <c r="J8" i="31" s="1"/>
  <c r="N7" i="31" a="1"/>
  <c r="N7" i="31" s="1"/>
  <c r="M7" i="31" a="1"/>
  <c r="M7" i="31" s="1"/>
  <c r="L7" i="31" a="1"/>
  <c r="L7" i="31" s="1"/>
  <c r="K7" i="31" a="1"/>
  <c r="K7" i="31" s="1"/>
  <c r="J7" i="31" a="1"/>
  <c r="J7" i="31" s="1"/>
  <c r="N6" i="31" a="1"/>
  <c r="N6" i="31" s="1"/>
  <c r="M6" i="31" a="1"/>
  <c r="M6" i="31" s="1"/>
  <c r="L6" i="31" a="1"/>
  <c r="L6" i="31" s="1"/>
  <c r="K6" i="31" a="1"/>
  <c r="K6" i="31" s="1"/>
  <c r="J6" i="31" a="1"/>
  <c r="J6" i="31" s="1"/>
  <c r="N5" i="31" a="1"/>
  <c r="N5" i="31" s="1"/>
  <c r="M5" i="31" a="1"/>
  <c r="M5" i="31" s="1"/>
  <c r="L5" i="31" a="1"/>
  <c r="L5" i="31" s="1"/>
  <c r="K5" i="31" a="1"/>
  <c r="K5" i="31" s="1"/>
  <c r="J5" i="31" a="1"/>
  <c r="J5" i="31" s="1"/>
  <c r="N4" i="31" a="1"/>
  <c r="N4" i="31" s="1"/>
  <c r="M4" i="31" a="1"/>
  <c r="M4" i="31" s="1"/>
  <c r="L4" i="31" a="1"/>
  <c r="L4" i="31" s="1"/>
  <c r="K4" i="31" a="1"/>
  <c r="K4" i="31" s="1"/>
  <c r="J4" i="31" a="1"/>
  <c r="J4" i="31" s="1"/>
  <c r="E35" i="28"/>
  <c r="F35" i="28" s="1"/>
  <c r="G35" i="28" s="1"/>
  <c r="H35" i="28" s="1"/>
  <c r="E34" i="28"/>
  <c r="E33" i="28"/>
  <c r="F33" i="28" s="1"/>
  <c r="E32" i="28"/>
  <c r="E31" i="28"/>
  <c r="F31" i="28" s="1"/>
  <c r="J28" i="28" a="1"/>
  <c r="J28" i="28" s="1"/>
  <c r="J27" i="28" a="1"/>
  <c r="J27" i="28" s="1"/>
  <c r="N26" i="28" a="1"/>
  <c r="N26" i="28" s="1"/>
  <c r="J26" i="28" a="1"/>
  <c r="J26" i="28" s="1"/>
  <c r="N25" i="28" a="1"/>
  <c r="N25" i="28" s="1"/>
  <c r="J25" i="28" a="1"/>
  <c r="J25" i="28" s="1"/>
  <c r="N24" i="28" a="1"/>
  <c r="N24" i="28" s="1"/>
  <c r="L24" i="28" a="1"/>
  <c r="L24" i="28" s="1"/>
  <c r="J24" i="28" a="1"/>
  <c r="J24" i="28" s="1"/>
  <c r="N23" i="28" a="1"/>
  <c r="N23" i="28" s="1"/>
  <c r="L23" i="28" a="1"/>
  <c r="L23" i="28" s="1"/>
  <c r="J23" i="28" a="1"/>
  <c r="J23" i="28" s="1"/>
  <c r="H23" i="28"/>
  <c r="G23" i="28"/>
  <c r="F23" i="28"/>
  <c r="E23" i="28"/>
  <c r="E28" i="28" s="1"/>
  <c r="D23" i="28"/>
  <c r="D28" i="28" s="1"/>
  <c r="N16" i="28" a="1"/>
  <c r="N16" i="28" s="1"/>
  <c r="L16" i="28" a="1"/>
  <c r="L16" i="28" s="1"/>
  <c r="J16" i="28" a="1"/>
  <c r="J16" i="28" s="1"/>
  <c r="N10" i="28" a="1"/>
  <c r="N10" i="28" s="1"/>
  <c r="M10" i="28" a="1"/>
  <c r="M10" i="28" s="1"/>
  <c r="L10" i="28" a="1"/>
  <c r="L10" i="28" s="1"/>
  <c r="K10" i="28"/>
  <c r="K10" i="28" a="1"/>
  <c r="J10" i="28" a="1"/>
  <c r="J10" i="28" s="1"/>
  <c r="N9" i="28" a="1"/>
  <c r="N9" i="28" s="1"/>
  <c r="M9" i="28" a="1"/>
  <c r="M9" i="28" s="1"/>
  <c r="L9" i="28" a="1"/>
  <c r="L9" i="28" s="1"/>
  <c r="K9" i="28" a="1"/>
  <c r="K9" i="28" s="1"/>
  <c r="J9" i="28" a="1"/>
  <c r="J9" i="28" s="1"/>
  <c r="N8" i="28" a="1"/>
  <c r="N8" i="28" s="1"/>
  <c r="M8" i="28" a="1"/>
  <c r="M8" i="28" s="1"/>
  <c r="L8" i="28" a="1"/>
  <c r="L8" i="28" s="1"/>
  <c r="K8" i="28" a="1"/>
  <c r="K8" i="28" s="1"/>
  <c r="J8" i="28" a="1"/>
  <c r="J8" i="28" s="1"/>
  <c r="N7" i="28" a="1"/>
  <c r="N7" i="28" s="1"/>
  <c r="M7" i="28" a="1"/>
  <c r="M7" i="28" s="1"/>
  <c r="L7" i="28" a="1"/>
  <c r="L7" i="28" s="1"/>
  <c r="K7" i="28" a="1"/>
  <c r="K7" i="28" s="1"/>
  <c r="J7" i="28" a="1"/>
  <c r="J7" i="28" s="1"/>
  <c r="N6" i="28" a="1"/>
  <c r="N6" i="28" s="1"/>
  <c r="M6" i="28" a="1"/>
  <c r="M6" i="28" s="1"/>
  <c r="L6" i="28" a="1"/>
  <c r="L6" i="28" s="1"/>
  <c r="K6" i="28" a="1"/>
  <c r="K6" i="28" s="1"/>
  <c r="J6" i="28" a="1"/>
  <c r="J6" i="28" s="1"/>
  <c r="N5" i="28" a="1"/>
  <c r="N5" i="28" s="1"/>
  <c r="M5" i="28" a="1"/>
  <c r="M5" i="28" s="1"/>
  <c r="L5" i="28" a="1"/>
  <c r="L5" i="28" s="1"/>
  <c r="K5" i="28" a="1"/>
  <c r="K5" i="28" s="1"/>
  <c r="J5" i="28" a="1"/>
  <c r="J5" i="28" s="1"/>
  <c r="N4" i="28" a="1"/>
  <c r="N4" i="28" s="1"/>
  <c r="M4" i="28" a="1"/>
  <c r="M4" i="28" s="1"/>
  <c r="L4" i="28" a="1"/>
  <c r="L4" i="28" s="1"/>
  <c r="K4" i="28" a="1"/>
  <c r="K4" i="28" s="1"/>
  <c r="J4" i="28" a="1"/>
  <c r="J4" i="28" s="1"/>
  <c r="E35" i="29"/>
  <c r="F35" i="29" s="1"/>
  <c r="G35" i="29" s="1"/>
  <c r="H35" i="29" s="1"/>
  <c r="E34" i="29"/>
  <c r="F34" i="29" s="1"/>
  <c r="E33" i="29"/>
  <c r="E32" i="29"/>
  <c r="E31" i="29"/>
  <c r="J28" i="29" a="1"/>
  <c r="J28" i="29" s="1"/>
  <c r="J27" i="29" a="1"/>
  <c r="J27" i="29" s="1"/>
  <c r="N26" i="29" a="1"/>
  <c r="N26" i="29" s="1"/>
  <c r="J26" i="29" a="1"/>
  <c r="J26" i="29" s="1"/>
  <c r="N25" i="29" a="1"/>
  <c r="N25" i="29" s="1"/>
  <c r="J25" i="29" a="1"/>
  <c r="J25" i="29" s="1"/>
  <c r="N24" i="29" a="1"/>
  <c r="N24" i="29" s="1"/>
  <c r="L24" i="29" a="1"/>
  <c r="L24" i="29" s="1"/>
  <c r="J24" i="29" a="1"/>
  <c r="J24" i="29" s="1"/>
  <c r="N23" i="29" a="1"/>
  <c r="N23" i="29" s="1"/>
  <c r="L23" i="29" a="1"/>
  <c r="L23" i="29" s="1"/>
  <c r="J23" i="29" a="1"/>
  <c r="J23" i="29" s="1"/>
  <c r="H23" i="29"/>
  <c r="G23" i="29"/>
  <c r="F23" i="29"/>
  <c r="E23" i="29"/>
  <c r="D23" i="29"/>
  <c r="D27" i="29" s="1"/>
  <c r="N16" i="29" a="1"/>
  <c r="N16" i="29" s="1"/>
  <c r="L16" i="29" a="1"/>
  <c r="L16" i="29" s="1"/>
  <c r="J16" i="29" a="1"/>
  <c r="J16" i="29" s="1"/>
  <c r="N10" i="29" a="1"/>
  <c r="N10" i="29" s="1"/>
  <c r="M10" i="29" a="1"/>
  <c r="M10" i="29" s="1"/>
  <c r="L10" i="29" a="1"/>
  <c r="L10" i="29" s="1"/>
  <c r="K10" i="29" a="1"/>
  <c r="K10" i="29" s="1"/>
  <c r="J10" i="29" a="1"/>
  <c r="J10" i="29" s="1"/>
  <c r="N9" i="29" a="1"/>
  <c r="N9" i="29" s="1"/>
  <c r="M9" i="29" a="1"/>
  <c r="M9" i="29" s="1"/>
  <c r="L9" i="29" a="1"/>
  <c r="L9" i="29" s="1"/>
  <c r="K9" i="29" a="1"/>
  <c r="K9" i="29" s="1"/>
  <c r="J9" i="29" a="1"/>
  <c r="J9" i="29" s="1"/>
  <c r="N8" i="29" a="1"/>
  <c r="N8" i="29" s="1"/>
  <c r="M8" i="29" a="1"/>
  <c r="M8" i="29" s="1"/>
  <c r="L8" i="29" a="1"/>
  <c r="L8" i="29" s="1"/>
  <c r="K8" i="29" a="1"/>
  <c r="K8" i="29" s="1"/>
  <c r="J8" i="29" a="1"/>
  <c r="J8" i="29" s="1"/>
  <c r="N7" i="29" a="1"/>
  <c r="N7" i="29" s="1"/>
  <c r="M7" i="29" a="1"/>
  <c r="M7" i="29" s="1"/>
  <c r="L7" i="29" a="1"/>
  <c r="L7" i="29" s="1"/>
  <c r="K7" i="29" a="1"/>
  <c r="K7" i="29" s="1"/>
  <c r="J7" i="29" a="1"/>
  <c r="J7" i="29" s="1"/>
  <c r="N6" i="29" a="1"/>
  <c r="N6" i="29" s="1"/>
  <c r="M6" i="29" a="1"/>
  <c r="M6" i="29" s="1"/>
  <c r="L6" i="29" a="1"/>
  <c r="L6" i="29" s="1"/>
  <c r="K6" i="29" a="1"/>
  <c r="K6" i="29" s="1"/>
  <c r="J6" i="29" a="1"/>
  <c r="J6" i="29" s="1"/>
  <c r="N5" i="29" a="1"/>
  <c r="N5" i="29" s="1"/>
  <c r="M5" i="29" a="1"/>
  <c r="M5" i="29" s="1"/>
  <c r="L5" i="29" a="1"/>
  <c r="L5" i="29" s="1"/>
  <c r="K5" i="29" a="1"/>
  <c r="K5" i="29" s="1"/>
  <c r="J5" i="29" a="1"/>
  <c r="J5" i="29" s="1"/>
  <c r="N4" i="29" a="1"/>
  <c r="N4" i="29" s="1"/>
  <c r="M4" i="29" a="1"/>
  <c r="M4" i="29" s="1"/>
  <c r="L4" i="29" a="1"/>
  <c r="L4" i="29" s="1"/>
  <c r="K4" i="29" a="1"/>
  <c r="K4" i="29" s="1"/>
  <c r="J4" i="29" a="1"/>
  <c r="J4" i="29" s="1"/>
  <c r="F35" i="30"/>
  <c r="G35" i="30" s="1"/>
  <c r="H35" i="30" s="1"/>
  <c r="E35" i="30"/>
  <c r="F34" i="30"/>
  <c r="E34" i="30"/>
  <c r="F33" i="30"/>
  <c r="E33" i="30"/>
  <c r="F32" i="30"/>
  <c r="G32" i="30" s="1"/>
  <c r="E32" i="30"/>
  <c r="F31" i="30"/>
  <c r="E31" i="30"/>
  <c r="J28" i="30" a="1"/>
  <c r="J28" i="30" s="1"/>
  <c r="J27" i="30" a="1"/>
  <c r="J27" i="30" s="1"/>
  <c r="N26" i="30" a="1"/>
  <c r="N26" i="30" s="1"/>
  <c r="J26" i="30" a="1"/>
  <c r="J26" i="30" s="1"/>
  <c r="N25" i="30" a="1"/>
  <c r="N25" i="30" s="1"/>
  <c r="J25" i="30" a="1"/>
  <c r="J25" i="30" s="1"/>
  <c r="N24" i="30" a="1"/>
  <c r="N24" i="30" s="1"/>
  <c r="L24" i="30" a="1"/>
  <c r="L24" i="30" s="1"/>
  <c r="J24" i="30" a="1"/>
  <c r="J24" i="30" s="1"/>
  <c r="N23" i="30" a="1"/>
  <c r="N23" i="30" s="1"/>
  <c r="L23" i="30" a="1"/>
  <c r="L23" i="30" s="1"/>
  <c r="J23" i="30" a="1"/>
  <c r="J23" i="30" s="1"/>
  <c r="H23" i="30"/>
  <c r="G23" i="30"/>
  <c r="F23" i="30"/>
  <c r="E23" i="30"/>
  <c r="E25" i="30" s="1"/>
  <c r="D23" i="30"/>
  <c r="D27" i="30" s="1"/>
  <c r="N16" i="30" a="1"/>
  <c r="N16" i="30" s="1"/>
  <c r="L16" i="30" a="1"/>
  <c r="L16" i="30" s="1"/>
  <c r="J16" i="30" a="1"/>
  <c r="J16" i="30" s="1"/>
  <c r="N10" i="30" a="1"/>
  <c r="N10" i="30" s="1"/>
  <c r="M10" i="30" a="1"/>
  <c r="M10" i="30" s="1"/>
  <c r="L10" i="30" a="1"/>
  <c r="L10" i="30" s="1"/>
  <c r="K10" i="30" a="1"/>
  <c r="K10" i="30" s="1"/>
  <c r="J10" i="30" a="1"/>
  <c r="J10" i="30" s="1"/>
  <c r="N9" i="30" a="1"/>
  <c r="N9" i="30" s="1"/>
  <c r="M9" i="30" a="1"/>
  <c r="M9" i="30" s="1"/>
  <c r="L9" i="30" a="1"/>
  <c r="L9" i="30" s="1"/>
  <c r="K9" i="30" a="1"/>
  <c r="K9" i="30" s="1"/>
  <c r="J9" i="30" a="1"/>
  <c r="J9" i="30" s="1"/>
  <c r="N8" i="30" a="1"/>
  <c r="N8" i="30" s="1"/>
  <c r="M8" i="30" a="1"/>
  <c r="M8" i="30" s="1"/>
  <c r="L8" i="30" a="1"/>
  <c r="L8" i="30" s="1"/>
  <c r="K8" i="30" a="1"/>
  <c r="K8" i="30" s="1"/>
  <c r="J8" i="30" a="1"/>
  <c r="J8" i="30" s="1"/>
  <c r="N7" i="30" a="1"/>
  <c r="N7" i="30" s="1"/>
  <c r="M7" i="30" a="1"/>
  <c r="M7" i="30" s="1"/>
  <c r="L7" i="30" a="1"/>
  <c r="L7" i="30" s="1"/>
  <c r="K7" i="30" a="1"/>
  <c r="K7" i="30" s="1"/>
  <c r="J7" i="30" a="1"/>
  <c r="J7" i="30" s="1"/>
  <c r="N6" i="30" a="1"/>
  <c r="N6" i="30" s="1"/>
  <c r="M6" i="30" a="1"/>
  <c r="M6" i="30" s="1"/>
  <c r="L6" i="30" a="1"/>
  <c r="L6" i="30" s="1"/>
  <c r="K6" i="30" a="1"/>
  <c r="K6" i="30" s="1"/>
  <c r="J6" i="30" a="1"/>
  <c r="J6" i="30" s="1"/>
  <c r="N5" i="30" a="1"/>
  <c r="N5" i="30" s="1"/>
  <c r="M5" i="30" a="1"/>
  <c r="M5" i="30" s="1"/>
  <c r="L5" i="30" a="1"/>
  <c r="L5" i="30" s="1"/>
  <c r="K5" i="30" a="1"/>
  <c r="K5" i="30" s="1"/>
  <c r="J5" i="30" a="1"/>
  <c r="J5" i="30" s="1"/>
  <c r="N4" i="30" a="1"/>
  <c r="N4" i="30" s="1"/>
  <c r="M4" i="30" a="1"/>
  <c r="M4" i="30" s="1"/>
  <c r="L4" i="30" a="1"/>
  <c r="L4" i="30" s="1"/>
  <c r="K4" i="30" a="1"/>
  <c r="K4" i="30" s="1"/>
  <c r="J4" i="30" a="1"/>
  <c r="J4" i="30" s="1"/>
  <c r="E23" i="26"/>
  <c r="F23" i="26"/>
  <c r="G23" i="26"/>
  <c r="H23" i="26"/>
  <c r="D23" i="26"/>
  <c r="E35" i="26"/>
  <c r="F35" i="26" s="1"/>
  <c r="G35" i="26" s="1"/>
  <c r="H35" i="26" s="1"/>
  <c r="E34" i="26"/>
  <c r="E33" i="26"/>
  <c r="E32" i="26"/>
  <c r="E31" i="26"/>
  <c r="J28" i="26" a="1"/>
  <c r="J28" i="26" s="1"/>
  <c r="J27" i="26" a="1"/>
  <c r="J27" i="26" s="1"/>
  <c r="N26" i="26" a="1"/>
  <c r="N26" i="26" s="1"/>
  <c r="J26" i="26" a="1"/>
  <c r="J26" i="26" s="1"/>
  <c r="N25" i="26" a="1"/>
  <c r="N25" i="26" s="1"/>
  <c r="J25" i="26" a="1"/>
  <c r="J25" i="26" s="1"/>
  <c r="N24" i="26" a="1"/>
  <c r="N24" i="26" s="1"/>
  <c r="L24" i="26" a="1"/>
  <c r="L24" i="26" s="1"/>
  <c r="J24" i="26" a="1"/>
  <c r="J24" i="26" s="1"/>
  <c r="N23" i="26" a="1"/>
  <c r="N23" i="26" s="1"/>
  <c r="L23" i="26" a="1"/>
  <c r="L23" i="26" s="1"/>
  <c r="J23" i="26" a="1"/>
  <c r="J23" i="26" s="1"/>
  <c r="D27" i="26"/>
  <c r="N16" i="26" a="1"/>
  <c r="N16" i="26" s="1"/>
  <c r="L16" i="26" a="1"/>
  <c r="L16" i="26" s="1"/>
  <c r="J16" i="26" a="1"/>
  <c r="J16" i="26" s="1"/>
  <c r="N10" i="26" a="1"/>
  <c r="N10" i="26" s="1"/>
  <c r="M10" i="26" a="1"/>
  <c r="M10" i="26" s="1"/>
  <c r="L10" i="26" a="1"/>
  <c r="L10" i="26" s="1"/>
  <c r="K10" i="26" a="1"/>
  <c r="K10" i="26" s="1"/>
  <c r="J10" i="26" a="1"/>
  <c r="J10" i="26" s="1"/>
  <c r="N9" i="26" a="1"/>
  <c r="N9" i="26" s="1"/>
  <c r="M9" i="26" a="1"/>
  <c r="M9" i="26" s="1"/>
  <c r="L9" i="26" a="1"/>
  <c r="L9" i="26" s="1"/>
  <c r="K9" i="26" a="1"/>
  <c r="K9" i="26" s="1"/>
  <c r="J9" i="26" a="1"/>
  <c r="J9" i="26" s="1"/>
  <c r="N8" i="26" a="1"/>
  <c r="N8" i="26" s="1"/>
  <c r="M8" i="26" a="1"/>
  <c r="M8" i="26" s="1"/>
  <c r="L8" i="26" a="1"/>
  <c r="L8" i="26" s="1"/>
  <c r="K8" i="26" a="1"/>
  <c r="K8" i="26" s="1"/>
  <c r="J8" i="26" a="1"/>
  <c r="J8" i="26" s="1"/>
  <c r="N7" i="26" a="1"/>
  <c r="N7" i="26" s="1"/>
  <c r="M7" i="26" a="1"/>
  <c r="M7" i="26" s="1"/>
  <c r="L7" i="26" a="1"/>
  <c r="L7" i="26" s="1"/>
  <c r="K7" i="26" a="1"/>
  <c r="K7" i="26" s="1"/>
  <c r="J7" i="26" a="1"/>
  <c r="J7" i="26" s="1"/>
  <c r="N6" i="26" a="1"/>
  <c r="N6" i="26" s="1"/>
  <c r="M6" i="26" a="1"/>
  <c r="M6" i="26" s="1"/>
  <c r="L6" i="26" a="1"/>
  <c r="L6" i="26" s="1"/>
  <c r="K6" i="26" a="1"/>
  <c r="K6" i="26" s="1"/>
  <c r="J6" i="26" a="1"/>
  <c r="J6" i="26" s="1"/>
  <c r="N5" i="26" a="1"/>
  <c r="N5" i="26" s="1"/>
  <c r="M5" i="26" a="1"/>
  <c r="M5" i="26" s="1"/>
  <c r="L5" i="26" a="1"/>
  <c r="L5" i="26" s="1"/>
  <c r="K5" i="26" a="1"/>
  <c r="K5" i="26" s="1"/>
  <c r="J5" i="26" a="1"/>
  <c r="J5" i="26" s="1"/>
  <c r="N4" i="26" a="1"/>
  <c r="N4" i="26" s="1"/>
  <c r="M4" i="26" a="1"/>
  <c r="M4" i="26" s="1"/>
  <c r="L4" i="26" a="1"/>
  <c r="L4" i="26" s="1"/>
  <c r="K4" i="26" a="1"/>
  <c r="K4" i="26" s="1"/>
  <c r="J4" i="26" a="1"/>
  <c r="J4" i="26" s="1"/>
  <c r="H23" i="25"/>
  <c r="E35" i="25"/>
  <c r="F35" i="25" s="1"/>
  <c r="G35" i="25" s="1"/>
  <c r="H35" i="25" s="1"/>
  <c r="E34" i="25"/>
  <c r="F34" i="25" s="1"/>
  <c r="F33" i="25"/>
  <c r="E33" i="25"/>
  <c r="E32" i="25"/>
  <c r="F31" i="25"/>
  <c r="E31" i="25"/>
  <c r="J28" i="25" a="1"/>
  <c r="J28" i="25" s="1"/>
  <c r="J27" i="25" a="1"/>
  <c r="J27" i="25" s="1"/>
  <c r="N26" i="25" a="1"/>
  <c r="N26" i="25" s="1"/>
  <c r="J26" i="25" a="1"/>
  <c r="J26" i="25" s="1"/>
  <c r="N25" i="25" a="1"/>
  <c r="N25" i="25" s="1"/>
  <c r="J25" i="25" a="1"/>
  <c r="J25" i="25" s="1"/>
  <c r="N24" i="25" a="1"/>
  <c r="N24" i="25" s="1"/>
  <c r="L24" i="25" a="1"/>
  <c r="L24" i="25" s="1"/>
  <c r="J24" i="25" a="1"/>
  <c r="J24" i="25" s="1"/>
  <c r="N23" i="25" a="1"/>
  <c r="N23" i="25" s="1"/>
  <c r="L23" i="25" a="1"/>
  <c r="L23" i="25" s="1"/>
  <c r="J23" i="25" a="1"/>
  <c r="J23" i="25" s="1"/>
  <c r="G23" i="25"/>
  <c r="F23" i="25"/>
  <c r="E23" i="25"/>
  <c r="E25" i="25" s="1"/>
  <c r="D23" i="25"/>
  <c r="D27" i="25" s="1"/>
  <c r="N16" i="25" a="1"/>
  <c r="N16" i="25" s="1"/>
  <c r="L16" i="25" a="1"/>
  <c r="L16" i="25" s="1"/>
  <c r="J16" i="25" a="1"/>
  <c r="J16" i="25" s="1"/>
  <c r="N10" i="25" a="1"/>
  <c r="N10" i="25" s="1"/>
  <c r="M10" i="25" a="1"/>
  <c r="M10" i="25" s="1"/>
  <c r="L10" i="25" a="1"/>
  <c r="L10" i="25" s="1"/>
  <c r="K10" i="25" a="1"/>
  <c r="K10" i="25" s="1"/>
  <c r="J10" i="25" a="1"/>
  <c r="J10" i="25" s="1"/>
  <c r="N9" i="25" a="1"/>
  <c r="N9" i="25" s="1"/>
  <c r="M9" i="25" a="1"/>
  <c r="M9" i="25" s="1"/>
  <c r="L9" i="25" a="1"/>
  <c r="L9" i="25" s="1"/>
  <c r="K9" i="25" a="1"/>
  <c r="K9" i="25" s="1"/>
  <c r="J9" i="25" a="1"/>
  <c r="J9" i="25" s="1"/>
  <c r="N8" i="25" a="1"/>
  <c r="N8" i="25" s="1"/>
  <c r="M8" i="25" a="1"/>
  <c r="M8" i="25" s="1"/>
  <c r="L8" i="25" a="1"/>
  <c r="L8" i="25" s="1"/>
  <c r="K8" i="25" a="1"/>
  <c r="K8" i="25" s="1"/>
  <c r="J8" i="25" a="1"/>
  <c r="J8" i="25" s="1"/>
  <c r="N7" i="25" a="1"/>
  <c r="N7" i="25" s="1"/>
  <c r="M7" i="25" a="1"/>
  <c r="M7" i="25" s="1"/>
  <c r="L7" i="25" a="1"/>
  <c r="L7" i="25" s="1"/>
  <c r="K7" i="25" a="1"/>
  <c r="K7" i="25" s="1"/>
  <c r="J7" i="25" a="1"/>
  <c r="J7" i="25" s="1"/>
  <c r="N6" i="25" a="1"/>
  <c r="N6" i="25" s="1"/>
  <c r="M6" i="25" a="1"/>
  <c r="M6" i="25" s="1"/>
  <c r="L6" i="25" a="1"/>
  <c r="L6" i="25" s="1"/>
  <c r="K6" i="25" a="1"/>
  <c r="K6" i="25" s="1"/>
  <c r="J6" i="25" a="1"/>
  <c r="J6" i="25" s="1"/>
  <c r="N5" i="25" a="1"/>
  <c r="N5" i="25" s="1"/>
  <c r="M5" i="25" a="1"/>
  <c r="M5" i="25" s="1"/>
  <c r="L5" i="25" a="1"/>
  <c r="L5" i="25" s="1"/>
  <c r="K5" i="25" a="1"/>
  <c r="K5" i="25" s="1"/>
  <c r="J5" i="25" a="1"/>
  <c r="J5" i="25" s="1"/>
  <c r="N4" i="25" a="1"/>
  <c r="N4" i="25" s="1"/>
  <c r="M4" i="25" a="1"/>
  <c r="M4" i="25" s="1"/>
  <c r="L4" i="25" a="1"/>
  <c r="L4" i="25" s="1"/>
  <c r="K4" i="25" a="1"/>
  <c r="K4" i="25" s="1"/>
  <c r="J4" i="25" a="1"/>
  <c r="J4" i="25" s="1"/>
  <c r="G23" i="24"/>
  <c r="F23" i="24"/>
  <c r="E35" i="24"/>
  <c r="F35" i="24" s="1"/>
  <c r="G35" i="24" s="1"/>
  <c r="H35" i="24" s="1"/>
  <c r="F34" i="24"/>
  <c r="E34" i="24"/>
  <c r="E33" i="24"/>
  <c r="F32" i="24"/>
  <c r="G32" i="24" s="1"/>
  <c r="E32" i="24"/>
  <c r="E31" i="24"/>
  <c r="J28" i="24" a="1"/>
  <c r="J28" i="24" s="1"/>
  <c r="J27" i="24" a="1"/>
  <c r="J27" i="24" s="1"/>
  <c r="N26" i="24" a="1"/>
  <c r="N26" i="24" s="1"/>
  <c r="J26" i="24" a="1"/>
  <c r="J26" i="24" s="1"/>
  <c r="N25" i="24" a="1"/>
  <c r="N25" i="24" s="1"/>
  <c r="J25" i="24" a="1"/>
  <c r="J25" i="24" s="1"/>
  <c r="N24" i="24" a="1"/>
  <c r="N24" i="24" s="1"/>
  <c r="L24" i="24" a="1"/>
  <c r="L24" i="24" s="1"/>
  <c r="J24" i="24" a="1"/>
  <c r="J24" i="24" s="1"/>
  <c r="N23" i="24" a="1"/>
  <c r="N23" i="24" s="1"/>
  <c r="L23" i="24" a="1"/>
  <c r="L23" i="24" s="1"/>
  <c r="J23" i="24" a="1"/>
  <c r="J23" i="24" s="1"/>
  <c r="H23" i="24"/>
  <c r="E23" i="24"/>
  <c r="E25" i="24" s="1"/>
  <c r="D23" i="24"/>
  <c r="D27" i="24" s="1"/>
  <c r="N16" i="24" a="1"/>
  <c r="N16" i="24" s="1"/>
  <c r="L16" i="24" a="1"/>
  <c r="L16" i="24" s="1"/>
  <c r="J16" i="24" a="1"/>
  <c r="J16" i="24" s="1"/>
  <c r="N10" i="24" a="1"/>
  <c r="N10" i="24" s="1"/>
  <c r="M10" i="24" a="1"/>
  <c r="M10" i="24" s="1"/>
  <c r="L10" i="24" a="1"/>
  <c r="L10" i="24" s="1"/>
  <c r="K10" i="24" a="1"/>
  <c r="K10" i="24" s="1"/>
  <c r="J10" i="24" a="1"/>
  <c r="J10" i="24" s="1"/>
  <c r="N9" i="24" a="1"/>
  <c r="N9" i="24" s="1"/>
  <c r="M9" i="24" a="1"/>
  <c r="M9" i="24" s="1"/>
  <c r="L9" i="24" a="1"/>
  <c r="L9" i="24" s="1"/>
  <c r="K9" i="24" a="1"/>
  <c r="K9" i="24" s="1"/>
  <c r="J9" i="24" a="1"/>
  <c r="J9" i="24" s="1"/>
  <c r="N8" i="24" a="1"/>
  <c r="N8" i="24" s="1"/>
  <c r="M8" i="24" a="1"/>
  <c r="M8" i="24" s="1"/>
  <c r="L8" i="24" a="1"/>
  <c r="L8" i="24" s="1"/>
  <c r="K8" i="24" a="1"/>
  <c r="K8" i="24" s="1"/>
  <c r="J8" i="24" a="1"/>
  <c r="J8" i="24" s="1"/>
  <c r="N7" i="24" a="1"/>
  <c r="N7" i="24" s="1"/>
  <c r="M7" i="24" a="1"/>
  <c r="M7" i="24" s="1"/>
  <c r="L7" i="24" a="1"/>
  <c r="L7" i="24" s="1"/>
  <c r="K7" i="24" a="1"/>
  <c r="K7" i="24" s="1"/>
  <c r="J7" i="24" a="1"/>
  <c r="J7" i="24" s="1"/>
  <c r="N6" i="24" a="1"/>
  <c r="N6" i="24" s="1"/>
  <c r="M6" i="24" a="1"/>
  <c r="M6" i="24" s="1"/>
  <c r="L6" i="24" a="1"/>
  <c r="L6" i="24" s="1"/>
  <c r="K6" i="24" a="1"/>
  <c r="K6" i="24" s="1"/>
  <c r="J6" i="24" a="1"/>
  <c r="J6" i="24" s="1"/>
  <c r="N5" i="24" a="1"/>
  <c r="N5" i="24" s="1"/>
  <c r="M5" i="24" a="1"/>
  <c r="M5" i="24" s="1"/>
  <c r="L5" i="24" a="1"/>
  <c r="L5" i="24" s="1"/>
  <c r="K5" i="24" a="1"/>
  <c r="K5" i="24" s="1"/>
  <c r="J5" i="24" a="1"/>
  <c r="J5" i="24" s="1"/>
  <c r="N4" i="24" a="1"/>
  <c r="N4" i="24" s="1"/>
  <c r="M4" i="24" a="1"/>
  <c r="M4" i="24" s="1"/>
  <c r="L4" i="24" a="1"/>
  <c r="L4" i="24" s="1"/>
  <c r="K4" i="24" a="1"/>
  <c r="K4" i="24" s="1"/>
  <c r="J4" i="24" a="1"/>
  <c r="J4" i="24" s="1"/>
  <c r="E35" i="23"/>
  <c r="F35" i="23" s="1"/>
  <c r="G35" i="23" s="1"/>
  <c r="H35" i="23" s="1"/>
  <c r="E34" i="23"/>
  <c r="E33" i="23"/>
  <c r="F33" i="23" s="1"/>
  <c r="G32" i="23"/>
  <c r="H32" i="23" s="1"/>
  <c r="F32" i="23"/>
  <c r="E32" i="23"/>
  <c r="E31" i="23"/>
  <c r="F31" i="23" s="1"/>
  <c r="J28" i="23" a="1"/>
  <c r="J28" i="23" s="1"/>
  <c r="J27" i="23" a="1"/>
  <c r="J27" i="23" s="1"/>
  <c r="N26" i="23" a="1"/>
  <c r="N26" i="23" s="1"/>
  <c r="J26" i="23" a="1"/>
  <c r="J26" i="23" s="1"/>
  <c r="N25" i="23" a="1"/>
  <c r="N25" i="23" s="1"/>
  <c r="J25" i="23" a="1"/>
  <c r="J25" i="23" s="1"/>
  <c r="N24" i="23" a="1"/>
  <c r="N24" i="23" s="1"/>
  <c r="L24" i="23" a="1"/>
  <c r="L24" i="23" s="1"/>
  <c r="J24" i="23" a="1"/>
  <c r="J24" i="23" s="1"/>
  <c r="N23" i="23" a="1"/>
  <c r="N23" i="23" s="1"/>
  <c r="L23" i="23" a="1"/>
  <c r="L23" i="23" s="1"/>
  <c r="J23" i="23" a="1"/>
  <c r="J23" i="23" s="1"/>
  <c r="H23" i="23"/>
  <c r="G23" i="23"/>
  <c r="F23" i="23"/>
  <c r="F27" i="23" s="1"/>
  <c r="E23" i="23"/>
  <c r="E28" i="23" s="1"/>
  <c r="D23" i="23"/>
  <c r="D27" i="23" s="1"/>
  <c r="N16" i="23" a="1"/>
  <c r="N16" i="23" s="1"/>
  <c r="L16" i="23" a="1"/>
  <c r="L16" i="23" s="1"/>
  <c r="J16" i="23" a="1"/>
  <c r="J16" i="23" s="1"/>
  <c r="N10" i="23" a="1"/>
  <c r="N10" i="23" s="1"/>
  <c r="M10" i="23" a="1"/>
  <c r="M10" i="23" s="1"/>
  <c r="L10" i="23" a="1"/>
  <c r="L10" i="23" s="1"/>
  <c r="K10" i="23" a="1"/>
  <c r="K10" i="23" s="1"/>
  <c r="J10" i="23" a="1"/>
  <c r="J10" i="23" s="1"/>
  <c r="N9" i="23" a="1"/>
  <c r="N9" i="23" s="1"/>
  <c r="M9" i="23" a="1"/>
  <c r="M9" i="23" s="1"/>
  <c r="L9" i="23" a="1"/>
  <c r="L9" i="23" s="1"/>
  <c r="K9" i="23" a="1"/>
  <c r="K9" i="23" s="1"/>
  <c r="J9" i="23" a="1"/>
  <c r="J9" i="23" s="1"/>
  <c r="N8" i="23" a="1"/>
  <c r="N8" i="23" s="1"/>
  <c r="M8" i="23" a="1"/>
  <c r="M8" i="23" s="1"/>
  <c r="L8" i="23" a="1"/>
  <c r="L8" i="23" s="1"/>
  <c r="K8" i="23" a="1"/>
  <c r="K8" i="23" s="1"/>
  <c r="J8" i="23" a="1"/>
  <c r="J8" i="23" s="1"/>
  <c r="N7" i="23" a="1"/>
  <c r="N7" i="23" s="1"/>
  <c r="M7" i="23" a="1"/>
  <c r="M7" i="23" s="1"/>
  <c r="L7" i="23" a="1"/>
  <c r="L7" i="23" s="1"/>
  <c r="K7" i="23" a="1"/>
  <c r="K7" i="23" s="1"/>
  <c r="J7" i="23" a="1"/>
  <c r="J7" i="23" s="1"/>
  <c r="N6" i="23" a="1"/>
  <c r="N6" i="23" s="1"/>
  <c r="M6" i="23" a="1"/>
  <c r="M6" i="23" s="1"/>
  <c r="L6" i="23" a="1"/>
  <c r="L6" i="23" s="1"/>
  <c r="K6" i="23" a="1"/>
  <c r="K6" i="23" s="1"/>
  <c r="J6" i="23" a="1"/>
  <c r="J6" i="23" s="1"/>
  <c r="N5" i="23" a="1"/>
  <c r="N5" i="23" s="1"/>
  <c r="M5" i="23" a="1"/>
  <c r="M5" i="23" s="1"/>
  <c r="L5" i="23" a="1"/>
  <c r="L5" i="23" s="1"/>
  <c r="K5" i="23" a="1"/>
  <c r="K5" i="23" s="1"/>
  <c r="J5" i="23" a="1"/>
  <c r="J5" i="23" s="1"/>
  <c r="N4" i="23" a="1"/>
  <c r="N4" i="23" s="1"/>
  <c r="M4" i="23" a="1"/>
  <c r="M4" i="23" s="1"/>
  <c r="L4" i="23" a="1"/>
  <c r="L4" i="23" s="1"/>
  <c r="K4" i="23" a="1"/>
  <c r="K4" i="23" s="1"/>
  <c r="J4" i="23" a="1"/>
  <c r="J4" i="23" s="1"/>
  <c r="D23" i="22"/>
  <c r="D27" i="22" s="1"/>
  <c r="F35" i="22"/>
  <c r="G35" i="22" s="1"/>
  <c r="H35" i="22" s="1"/>
  <c r="E35" i="22"/>
  <c r="E34" i="22"/>
  <c r="F34" i="22" s="1"/>
  <c r="F33" i="22"/>
  <c r="E33" i="22"/>
  <c r="E32" i="22"/>
  <c r="F31" i="22"/>
  <c r="E31" i="22"/>
  <c r="J28" i="22" a="1"/>
  <c r="J28" i="22" s="1"/>
  <c r="J27" i="22" a="1"/>
  <c r="J27" i="22" s="1"/>
  <c r="N26" i="22" a="1"/>
  <c r="N26" i="22" s="1"/>
  <c r="J26" i="22" a="1"/>
  <c r="J26" i="22" s="1"/>
  <c r="N25" i="22" a="1"/>
  <c r="N25" i="22" s="1"/>
  <c r="J25" i="22" a="1"/>
  <c r="J25" i="22" s="1"/>
  <c r="N24" i="22" a="1"/>
  <c r="N24" i="22" s="1"/>
  <c r="L24" i="22" a="1"/>
  <c r="L24" i="22" s="1"/>
  <c r="J24" i="22" a="1"/>
  <c r="J24" i="22" s="1"/>
  <c r="N23" i="22" a="1"/>
  <c r="N23" i="22" s="1"/>
  <c r="L23" i="22" a="1"/>
  <c r="L23" i="22" s="1"/>
  <c r="J23" i="22" a="1"/>
  <c r="J23" i="22" s="1"/>
  <c r="H23" i="22"/>
  <c r="G23" i="22"/>
  <c r="F23" i="22"/>
  <c r="E23" i="22"/>
  <c r="E28" i="22" s="1"/>
  <c r="N16" i="22" a="1"/>
  <c r="N16" i="22" s="1"/>
  <c r="L16" i="22" a="1"/>
  <c r="L16" i="22" s="1"/>
  <c r="J16" i="22" a="1"/>
  <c r="J16" i="22" s="1"/>
  <c r="N10" i="22" a="1"/>
  <c r="N10" i="22" s="1"/>
  <c r="M10" i="22" a="1"/>
  <c r="M10" i="22" s="1"/>
  <c r="L10" i="22" a="1"/>
  <c r="L10" i="22" s="1"/>
  <c r="K10" i="22" a="1"/>
  <c r="K10" i="22" s="1"/>
  <c r="J10" i="22" a="1"/>
  <c r="J10" i="22" s="1"/>
  <c r="N9" i="22" a="1"/>
  <c r="N9" i="22" s="1"/>
  <c r="M9" i="22" a="1"/>
  <c r="M9" i="22" s="1"/>
  <c r="L9" i="22" a="1"/>
  <c r="L9" i="22" s="1"/>
  <c r="K9" i="22" a="1"/>
  <c r="K9" i="22" s="1"/>
  <c r="J9" i="22" a="1"/>
  <c r="J9" i="22" s="1"/>
  <c r="N8" i="22" a="1"/>
  <c r="N8" i="22" s="1"/>
  <c r="M8" i="22" a="1"/>
  <c r="M8" i="22" s="1"/>
  <c r="L8" i="22" a="1"/>
  <c r="L8" i="22" s="1"/>
  <c r="K8" i="22" a="1"/>
  <c r="K8" i="22" s="1"/>
  <c r="J8" i="22" a="1"/>
  <c r="J8" i="22" s="1"/>
  <c r="N7" i="22" a="1"/>
  <c r="N7" i="22" s="1"/>
  <c r="M7" i="22" a="1"/>
  <c r="M7" i="22" s="1"/>
  <c r="L7" i="22" a="1"/>
  <c r="L7" i="22" s="1"/>
  <c r="K7" i="22" a="1"/>
  <c r="K7" i="22" s="1"/>
  <c r="J7" i="22" a="1"/>
  <c r="J7" i="22" s="1"/>
  <c r="N6" i="22" a="1"/>
  <c r="N6" i="22" s="1"/>
  <c r="M6" i="22" a="1"/>
  <c r="M6" i="22" s="1"/>
  <c r="L6" i="22" a="1"/>
  <c r="L6" i="22" s="1"/>
  <c r="K6" i="22" a="1"/>
  <c r="K6" i="22" s="1"/>
  <c r="J6" i="22" a="1"/>
  <c r="J6" i="22" s="1"/>
  <c r="N5" i="22" a="1"/>
  <c r="N5" i="22" s="1"/>
  <c r="M5" i="22" a="1"/>
  <c r="M5" i="22" s="1"/>
  <c r="L5" i="22" a="1"/>
  <c r="L5" i="22" s="1"/>
  <c r="K5" i="22" a="1"/>
  <c r="K5" i="22" s="1"/>
  <c r="J5" i="22" a="1"/>
  <c r="J5" i="22" s="1"/>
  <c r="N4" i="22" a="1"/>
  <c r="N4" i="22" s="1"/>
  <c r="M4" i="22" a="1"/>
  <c r="M4" i="22" s="1"/>
  <c r="L4" i="22" a="1"/>
  <c r="L4" i="22" s="1"/>
  <c r="K4" i="22" a="1"/>
  <c r="K4" i="22" s="1"/>
  <c r="J4" i="22" a="1"/>
  <c r="J4" i="22" s="1"/>
  <c r="G23" i="20"/>
  <c r="G34" i="18"/>
  <c r="H34" i="18" s="1"/>
  <c r="F34" i="18"/>
  <c r="E34" i="18"/>
  <c r="E33" i="18"/>
  <c r="E24" i="18" s="1"/>
  <c r="G32" i="18"/>
  <c r="H32" i="18" s="1"/>
  <c r="H25" i="18" s="1"/>
  <c r="F32" i="18"/>
  <c r="F25" i="18" s="1"/>
  <c r="E32" i="18"/>
  <c r="E31" i="18"/>
  <c r="E26" i="18" s="1"/>
  <c r="G30" i="18"/>
  <c r="H30" i="18" s="1"/>
  <c r="H27" i="18" s="1"/>
  <c r="F30" i="18"/>
  <c r="F27" i="18" s="1"/>
  <c r="E30" i="18"/>
  <c r="E27" i="18"/>
  <c r="D27" i="18"/>
  <c r="D26" i="18"/>
  <c r="E25" i="18"/>
  <c r="D25" i="18"/>
  <c r="H22" i="18"/>
  <c r="G22" i="18"/>
  <c r="G27" i="18" s="1"/>
  <c r="F22" i="18"/>
  <c r="E22" i="18"/>
  <c r="D22" i="18"/>
  <c r="D24" i="18" s="1"/>
  <c r="L1" i="18" s="1"/>
  <c r="N10" i="18" a="1"/>
  <c r="N10" i="18" s="1"/>
  <c r="M10" i="18" a="1"/>
  <c r="M10" i="18" s="1"/>
  <c r="L10" i="18" a="1"/>
  <c r="L10" i="18" s="1"/>
  <c r="K10" i="18" a="1"/>
  <c r="K10" i="18" s="1"/>
  <c r="J10" i="18" a="1"/>
  <c r="J10" i="18" s="1"/>
  <c r="N9" i="18" a="1"/>
  <c r="N9" i="18" s="1"/>
  <c r="M9" i="18" a="1"/>
  <c r="M9" i="18" s="1"/>
  <c r="L9" i="18"/>
  <c r="L9" i="18" a="1"/>
  <c r="K9" i="18" a="1"/>
  <c r="K9" i="18" s="1"/>
  <c r="J9" i="18" a="1"/>
  <c r="J9" i="18" s="1"/>
  <c r="N8" i="18" a="1"/>
  <c r="N8" i="18" s="1"/>
  <c r="M8" i="18"/>
  <c r="M8" i="18" a="1"/>
  <c r="L8" i="18" a="1"/>
  <c r="L8" i="18" s="1"/>
  <c r="K8" i="18" a="1"/>
  <c r="K8" i="18" s="1"/>
  <c r="J8" i="18" a="1"/>
  <c r="J8" i="18" s="1"/>
  <c r="N7" i="18" a="1"/>
  <c r="N7" i="18" s="1"/>
  <c r="M7" i="18" a="1"/>
  <c r="M7" i="18" s="1"/>
  <c r="L7" i="18" a="1"/>
  <c r="L7" i="18" s="1"/>
  <c r="K7" i="18" a="1"/>
  <c r="K7" i="18" s="1"/>
  <c r="J7" i="18"/>
  <c r="J7" i="18" a="1"/>
  <c r="N6" i="18" a="1"/>
  <c r="N6" i="18" s="1"/>
  <c r="M6" i="18" a="1"/>
  <c r="M6" i="18" s="1"/>
  <c r="L6" i="18" a="1"/>
  <c r="L6" i="18" s="1"/>
  <c r="K6" i="18" a="1"/>
  <c r="K6" i="18" s="1"/>
  <c r="J6" i="18" a="1"/>
  <c r="J6" i="18" s="1"/>
  <c r="N5" i="18" a="1"/>
  <c r="N5" i="18" s="1"/>
  <c r="M5" i="18" a="1"/>
  <c r="M5" i="18" s="1"/>
  <c r="L5" i="18"/>
  <c r="L5" i="18" a="1"/>
  <c r="K5" i="18" a="1"/>
  <c r="K5" i="18" s="1"/>
  <c r="J5" i="18" a="1"/>
  <c r="J5" i="18" s="1"/>
  <c r="N4" i="18" a="1"/>
  <c r="N4" i="18" s="1"/>
  <c r="M4" i="18"/>
  <c r="M4" i="18" a="1"/>
  <c r="L4" i="18" a="1"/>
  <c r="L4" i="18" s="1"/>
  <c r="K4" i="18" a="1"/>
  <c r="K4" i="18" s="1"/>
  <c r="J4" i="18" a="1"/>
  <c r="J4" i="18" s="1"/>
  <c r="E35" i="20"/>
  <c r="F35" i="20" s="1"/>
  <c r="G35" i="20" s="1"/>
  <c r="H35" i="20" s="1"/>
  <c r="E34" i="20"/>
  <c r="E33" i="20"/>
  <c r="E32" i="20"/>
  <c r="E31" i="20"/>
  <c r="J28" i="20" a="1"/>
  <c r="J28" i="20" s="1"/>
  <c r="J27" i="20" a="1"/>
  <c r="J27" i="20" s="1"/>
  <c r="N26" i="20" a="1"/>
  <c r="N26" i="20" s="1"/>
  <c r="J26" i="20" a="1"/>
  <c r="J26" i="20" s="1"/>
  <c r="N25" i="20" a="1"/>
  <c r="N25" i="20" s="1"/>
  <c r="J25" i="20" a="1"/>
  <c r="J25" i="20" s="1"/>
  <c r="N24" i="20" a="1"/>
  <c r="N24" i="20" s="1"/>
  <c r="L24" i="20" a="1"/>
  <c r="L24" i="20" s="1"/>
  <c r="J24" i="20" a="1"/>
  <c r="J24" i="20" s="1"/>
  <c r="N23" i="20" a="1"/>
  <c r="N23" i="20" s="1"/>
  <c r="L23" i="20" a="1"/>
  <c r="L23" i="20" s="1"/>
  <c r="J23" i="20" a="1"/>
  <c r="J23" i="20" s="1"/>
  <c r="F23" i="20"/>
  <c r="E23" i="20"/>
  <c r="N21" i="20" a="1"/>
  <c r="N21" i="20" s="1"/>
  <c r="L21" i="20" a="1"/>
  <c r="L21" i="20" s="1"/>
  <c r="J21" i="20" a="1"/>
  <c r="J21" i="20" s="1"/>
  <c r="N20" i="20" a="1"/>
  <c r="N20" i="20" s="1"/>
  <c r="L20" i="20" a="1"/>
  <c r="L20" i="20" s="1"/>
  <c r="J20" i="20" a="1"/>
  <c r="J20" i="20" s="1"/>
  <c r="N16" i="20" a="1"/>
  <c r="N16" i="20" s="1"/>
  <c r="L16" i="20" a="1"/>
  <c r="L16" i="20" s="1"/>
  <c r="J16" i="20" a="1"/>
  <c r="J16" i="20" s="1"/>
  <c r="N10" i="20" a="1"/>
  <c r="N10" i="20" s="1"/>
  <c r="M10" i="20" a="1"/>
  <c r="M10" i="20" s="1"/>
  <c r="L10" i="20" a="1"/>
  <c r="L10" i="20" s="1"/>
  <c r="K10" i="20" a="1"/>
  <c r="K10" i="20" s="1"/>
  <c r="J10" i="20" a="1"/>
  <c r="J10" i="20" s="1"/>
  <c r="N9" i="20" a="1"/>
  <c r="N9" i="20" s="1"/>
  <c r="M9" i="20" a="1"/>
  <c r="M9" i="20" s="1"/>
  <c r="L9" i="20" a="1"/>
  <c r="L9" i="20" s="1"/>
  <c r="K9" i="20" a="1"/>
  <c r="K9" i="20" s="1"/>
  <c r="J9" i="20" a="1"/>
  <c r="J9" i="20" s="1"/>
  <c r="N8" i="20" a="1"/>
  <c r="N8" i="20" s="1"/>
  <c r="M8" i="20" a="1"/>
  <c r="M8" i="20" s="1"/>
  <c r="L8" i="20" a="1"/>
  <c r="L8" i="20" s="1"/>
  <c r="K8" i="20" a="1"/>
  <c r="K8" i="20" s="1"/>
  <c r="J8" i="20" a="1"/>
  <c r="J8" i="20" s="1"/>
  <c r="N7" i="20" a="1"/>
  <c r="N7" i="20" s="1"/>
  <c r="M7" i="20" a="1"/>
  <c r="M7" i="20" s="1"/>
  <c r="L7" i="20" a="1"/>
  <c r="L7" i="20" s="1"/>
  <c r="K7" i="20" a="1"/>
  <c r="K7" i="20" s="1"/>
  <c r="J7" i="20" a="1"/>
  <c r="J7" i="20" s="1"/>
  <c r="N6" i="20" a="1"/>
  <c r="N6" i="20" s="1"/>
  <c r="M6" i="20" a="1"/>
  <c r="M6" i="20" s="1"/>
  <c r="L6" i="20" a="1"/>
  <c r="L6" i="20" s="1"/>
  <c r="K6" i="20" a="1"/>
  <c r="K6" i="20" s="1"/>
  <c r="J6" i="20" a="1"/>
  <c r="J6" i="20" s="1"/>
  <c r="N5" i="20" a="1"/>
  <c r="N5" i="20" s="1"/>
  <c r="M5" i="20" a="1"/>
  <c r="M5" i="20" s="1"/>
  <c r="L5" i="20" a="1"/>
  <c r="L5" i="20" s="1"/>
  <c r="K5" i="20" a="1"/>
  <c r="K5" i="20" s="1"/>
  <c r="J5" i="20" a="1"/>
  <c r="J5" i="20" s="1"/>
  <c r="N4" i="20" a="1"/>
  <c r="N4" i="20" s="1"/>
  <c r="M4" i="20" a="1"/>
  <c r="M4" i="20" s="1"/>
  <c r="L4" i="20" a="1"/>
  <c r="L4" i="20" s="1"/>
  <c r="K4" i="20" a="1"/>
  <c r="K4" i="20" s="1"/>
  <c r="J4" i="20" a="1"/>
  <c r="J4" i="20" s="1"/>
  <c r="E24" i="19"/>
  <c r="F24" i="19"/>
  <c r="G24" i="19"/>
  <c r="H24" i="19"/>
  <c r="D24" i="19"/>
  <c r="D27" i="19" s="1"/>
  <c r="J8" i="19" a="1"/>
  <c r="J8" i="19" s="1"/>
  <c r="E36" i="19"/>
  <c r="F36" i="19" s="1"/>
  <c r="G36" i="19" s="1"/>
  <c r="H36" i="19" s="1"/>
  <c r="E35" i="19"/>
  <c r="E34" i="19"/>
  <c r="E33" i="19"/>
  <c r="E32" i="19"/>
  <c r="J29" i="19" a="1"/>
  <c r="J29" i="19" s="1"/>
  <c r="J28" i="19" a="1"/>
  <c r="J28" i="19" s="1"/>
  <c r="N27" i="19" a="1"/>
  <c r="N27" i="19" s="1"/>
  <c r="J27" i="19" a="1"/>
  <c r="J27" i="19" s="1"/>
  <c r="N26" i="19" a="1"/>
  <c r="N26" i="19" s="1"/>
  <c r="J26" i="19" a="1"/>
  <c r="J26" i="19" s="1"/>
  <c r="N25" i="19" a="1"/>
  <c r="N25" i="19" s="1"/>
  <c r="L25" i="19" a="1"/>
  <c r="L25" i="19" s="1"/>
  <c r="J25" i="19" a="1"/>
  <c r="J25" i="19" s="1"/>
  <c r="N24" i="19" a="1"/>
  <c r="N24" i="19" s="1"/>
  <c r="L24" i="19" a="1"/>
  <c r="L24" i="19" s="1"/>
  <c r="J24" i="19" a="1"/>
  <c r="J24" i="19" s="1"/>
  <c r="N23" i="19" a="1"/>
  <c r="N23" i="19" s="1"/>
  <c r="L23" i="19" a="1"/>
  <c r="L23" i="19" s="1"/>
  <c r="J23" i="19" a="1"/>
  <c r="J23" i="19" s="1"/>
  <c r="N13" i="19" a="1"/>
  <c r="N13" i="19" s="1"/>
  <c r="L13" i="19" a="1"/>
  <c r="L13" i="19" s="1"/>
  <c r="J13" i="19" a="1"/>
  <c r="J13" i="19" s="1"/>
  <c r="N12" i="19" a="1"/>
  <c r="N12" i="19" s="1"/>
  <c r="L12" i="19" a="1"/>
  <c r="L12" i="19" s="1"/>
  <c r="J12" i="19" a="1"/>
  <c r="J12" i="19" s="1"/>
  <c r="N10" i="19" a="1"/>
  <c r="N10" i="19" s="1"/>
  <c r="M10" i="19" a="1"/>
  <c r="M10" i="19" s="1"/>
  <c r="L10" i="19" a="1"/>
  <c r="L10" i="19" s="1"/>
  <c r="K10" i="19" a="1"/>
  <c r="K10" i="19" s="1"/>
  <c r="J10" i="19" a="1"/>
  <c r="J10" i="19" s="1"/>
  <c r="N9" i="19" a="1"/>
  <c r="N9" i="19" s="1"/>
  <c r="M9" i="19" a="1"/>
  <c r="M9" i="19" s="1"/>
  <c r="L9" i="19" a="1"/>
  <c r="L9" i="19" s="1"/>
  <c r="K9" i="19" a="1"/>
  <c r="K9" i="19" s="1"/>
  <c r="J9" i="19" a="1"/>
  <c r="J9" i="19" s="1"/>
  <c r="N8" i="19" a="1"/>
  <c r="N8" i="19" s="1"/>
  <c r="M8" i="19" a="1"/>
  <c r="M8" i="19" s="1"/>
  <c r="L8" i="19" a="1"/>
  <c r="L8" i="19" s="1"/>
  <c r="K8" i="19" a="1"/>
  <c r="K8" i="19" s="1"/>
  <c r="N7" i="19" a="1"/>
  <c r="N7" i="19" s="1"/>
  <c r="M7" i="19" a="1"/>
  <c r="M7" i="19" s="1"/>
  <c r="L7" i="19" a="1"/>
  <c r="L7" i="19" s="1"/>
  <c r="K7" i="19" a="1"/>
  <c r="K7" i="19" s="1"/>
  <c r="J7" i="19" a="1"/>
  <c r="J7" i="19" s="1"/>
  <c r="N6" i="19" a="1"/>
  <c r="N6" i="19" s="1"/>
  <c r="M6" i="19" a="1"/>
  <c r="M6" i="19" s="1"/>
  <c r="L6" i="19" a="1"/>
  <c r="L6" i="19" s="1"/>
  <c r="K6" i="19" a="1"/>
  <c r="K6" i="19" s="1"/>
  <c r="J6" i="19" a="1"/>
  <c r="J6" i="19" s="1"/>
  <c r="N5" i="19" a="1"/>
  <c r="N5" i="19" s="1"/>
  <c r="M5" i="19" a="1"/>
  <c r="M5" i="19" s="1"/>
  <c r="L5" i="19" a="1"/>
  <c r="L5" i="19" s="1"/>
  <c r="K5" i="19" a="1"/>
  <c r="K5" i="19" s="1"/>
  <c r="J5" i="19" a="1"/>
  <c r="J5" i="19" s="1"/>
  <c r="N4" i="19" a="1"/>
  <c r="N4" i="19" s="1"/>
  <c r="M4" i="19" a="1"/>
  <c r="M4" i="19" s="1"/>
  <c r="L4" i="19" a="1"/>
  <c r="L4" i="19" s="1"/>
  <c r="K4" i="19" a="1"/>
  <c r="K4" i="19" s="1"/>
  <c r="J4" i="19" a="1"/>
  <c r="J4" i="19" s="1"/>
  <c r="E36" i="17"/>
  <c r="F36" i="17" s="1"/>
  <c r="G36" i="17" s="1"/>
  <c r="H36" i="17" s="1"/>
  <c r="E35" i="17"/>
  <c r="E34" i="17"/>
  <c r="E33" i="17"/>
  <c r="E32" i="17"/>
  <c r="J29" i="17" a="1"/>
  <c r="J29" i="17" s="1"/>
  <c r="J28" i="17" a="1"/>
  <c r="J28" i="17" s="1"/>
  <c r="N27" i="17" a="1"/>
  <c r="N27" i="17" s="1"/>
  <c r="J27" i="17" a="1"/>
  <c r="J27" i="17" s="1"/>
  <c r="N26" i="17" a="1"/>
  <c r="N26" i="17" s="1"/>
  <c r="J26" i="17" a="1"/>
  <c r="J26" i="17" s="1"/>
  <c r="N25" i="17" a="1"/>
  <c r="N25" i="17" s="1"/>
  <c r="L25" i="17" a="1"/>
  <c r="L25" i="17" s="1"/>
  <c r="J25" i="17" a="1"/>
  <c r="J25" i="17" s="1"/>
  <c r="N24" i="17" a="1"/>
  <c r="N24" i="17" s="1"/>
  <c r="L24" i="17" a="1"/>
  <c r="L24" i="17" s="1"/>
  <c r="J24" i="17" a="1"/>
  <c r="J24" i="17" s="1"/>
  <c r="H24" i="17"/>
  <c r="G24" i="17"/>
  <c r="F24" i="17"/>
  <c r="E24" i="17"/>
  <c r="D24" i="17"/>
  <c r="D28" i="17" s="1"/>
  <c r="N23" i="17" a="1"/>
  <c r="N23" i="17" s="1"/>
  <c r="L23" i="17" a="1"/>
  <c r="L23" i="17" s="1"/>
  <c r="J23" i="17" a="1"/>
  <c r="J23" i="17" s="1"/>
  <c r="N22" i="17" a="1"/>
  <c r="N22" i="17" s="1"/>
  <c r="L22" i="17" a="1"/>
  <c r="L22" i="17" s="1"/>
  <c r="J22" i="17" a="1"/>
  <c r="J22" i="17" s="1"/>
  <c r="N21" i="17" a="1"/>
  <c r="N21" i="17" s="1"/>
  <c r="L21" i="17" a="1"/>
  <c r="L21" i="17" s="1"/>
  <c r="J21" i="17" a="1"/>
  <c r="J21" i="17" s="1"/>
  <c r="N20" i="17" a="1"/>
  <c r="N20" i="17" s="1"/>
  <c r="L20" i="17" a="1"/>
  <c r="L20" i="17" s="1"/>
  <c r="J20" i="17" a="1"/>
  <c r="J20" i="17" s="1"/>
  <c r="N19" i="17" a="1"/>
  <c r="N19" i="17" s="1"/>
  <c r="L19" i="17" a="1"/>
  <c r="L19" i="17" s="1"/>
  <c r="J19" i="17" a="1"/>
  <c r="J19" i="17" s="1"/>
  <c r="N18" i="17" a="1"/>
  <c r="N18" i="17" s="1"/>
  <c r="L18" i="17" a="1"/>
  <c r="L18" i="17" s="1"/>
  <c r="J18" i="17" a="1"/>
  <c r="J18" i="17" s="1"/>
  <c r="N17" i="17" a="1"/>
  <c r="N17" i="17" s="1"/>
  <c r="L17" i="17" a="1"/>
  <c r="L17" i="17" s="1"/>
  <c r="J17" i="17" a="1"/>
  <c r="J17" i="17" s="1"/>
  <c r="N16" i="17"/>
  <c r="N16" i="17" a="1"/>
  <c r="L16" i="17" a="1"/>
  <c r="L16" i="17" s="1"/>
  <c r="K16" i="17" a="1"/>
  <c r="K16" i="17" s="1"/>
  <c r="J16" i="17" a="1"/>
  <c r="J16" i="17" s="1"/>
  <c r="N15" i="17" a="1"/>
  <c r="N15" i="17" s="1"/>
  <c r="L15" i="17" a="1"/>
  <c r="L15" i="17" s="1"/>
  <c r="K15" i="17" a="1"/>
  <c r="K15" i="17" s="1"/>
  <c r="J15" i="17" a="1"/>
  <c r="J15" i="17" s="1"/>
  <c r="N14" i="17" a="1"/>
  <c r="N14" i="17" s="1"/>
  <c r="M14" i="17" a="1"/>
  <c r="M14" i="17" s="1"/>
  <c r="L14" i="17" a="1"/>
  <c r="L14" i="17" s="1"/>
  <c r="K14" i="17" a="1"/>
  <c r="K14" i="17" s="1"/>
  <c r="J14" i="17" a="1"/>
  <c r="J14" i="17" s="1"/>
  <c r="N13" i="17" a="1"/>
  <c r="N13" i="17" s="1"/>
  <c r="M13" i="17" a="1"/>
  <c r="M13" i="17" s="1"/>
  <c r="L13" i="17" a="1"/>
  <c r="L13" i="17" s="1"/>
  <c r="K13" i="17" a="1"/>
  <c r="K13" i="17" s="1"/>
  <c r="J13" i="17" a="1"/>
  <c r="J13" i="17" s="1"/>
  <c r="N12" i="17" a="1"/>
  <c r="N12" i="17" s="1"/>
  <c r="M12" i="17" a="1"/>
  <c r="M12" i="17" s="1"/>
  <c r="L12" i="17" a="1"/>
  <c r="L12" i="17" s="1"/>
  <c r="K12" i="17" a="1"/>
  <c r="K12" i="17" s="1"/>
  <c r="J12" i="17" a="1"/>
  <c r="J12" i="17" s="1"/>
  <c r="N10" i="17" a="1"/>
  <c r="N10" i="17" s="1"/>
  <c r="M10" i="17" a="1"/>
  <c r="M10" i="17" s="1"/>
  <c r="L10" i="17" a="1"/>
  <c r="L10" i="17" s="1"/>
  <c r="K10" i="17" a="1"/>
  <c r="K10" i="17" s="1"/>
  <c r="J10" i="17" a="1"/>
  <c r="J10" i="17" s="1"/>
  <c r="N9" i="17" a="1"/>
  <c r="N9" i="17" s="1"/>
  <c r="M9" i="17" a="1"/>
  <c r="M9" i="17" s="1"/>
  <c r="L9" i="17" a="1"/>
  <c r="L9" i="17" s="1"/>
  <c r="K9" i="17" a="1"/>
  <c r="K9" i="17" s="1"/>
  <c r="J9" i="17" a="1"/>
  <c r="J9" i="17" s="1"/>
  <c r="N8" i="17" a="1"/>
  <c r="N8" i="17" s="1"/>
  <c r="M8" i="17" a="1"/>
  <c r="M8" i="17" s="1"/>
  <c r="L8" i="17" a="1"/>
  <c r="L8" i="17" s="1"/>
  <c r="K8" i="17" a="1"/>
  <c r="K8" i="17" s="1"/>
  <c r="J8" i="17" a="1"/>
  <c r="J8" i="17" s="1"/>
  <c r="N7" i="17" a="1"/>
  <c r="N7" i="17" s="1"/>
  <c r="M7" i="17" a="1"/>
  <c r="M7" i="17" s="1"/>
  <c r="L7" i="17" a="1"/>
  <c r="L7" i="17" s="1"/>
  <c r="K7" i="17" a="1"/>
  <c r="K7" i="17" s="1"/>
  <c r="J7" i="17" a="1"/>
  <c r="J7" i="17" s="1"/>
  <c r="N6" i="17" a="1"/>
  <c r="N6" i="17" s="1"/>
  <c r="M6" i="17" a="1"/>
  <c r="M6" i="17" s="1"/>
  <c r="L6" i="17" a="1"/>
  <c r="L6" i="17" s="1"/>
  <c r="K6" i="17" a="1"/>
  <c r="K6" i="17" s="1"/>
  <c r="J6" i="17" a="1"/>
  <c r="J6" i="17" s="1"/>
  <c r="N5" i="17" a="1"/>
  <c r="N5" i="17" s="1"/>
  <c r="M5" i="17" a="1"/>
  <c r="M5" i="17" s="1"/>
  <c r="L5" i="17" a="1"/>
  <c r="L5" i="17" s="1"/>
  <c r="K5" i="17" a="1"/>
  <c r="K5" i="17" s="1"/>
  <c r="J5" i="17" a="1"/>
  <c r="J5" i="17" s="1"/>
  <c r="N4" i="17" a="1"/>
  <c r="N4" i="17" s="1"/>
  <c r="M4" i="17" a="1"/>
  <c r="M4" i="17" s="1"/>
  <c r="L4" i="17" a="1"/>
  <c r="L4" i="17" s="1"/>
  <c r="K4" i="17" a="1"/>
  <c r="K4" i="17" s="1"/>
  <c r="J4" i="17" a="1"/>
  <c r="J4" i="17" s="1"/>
  <c r="H23" i="2"/>
  <c r="E34" i="15"/>
  <c r="F34" i="15" s="1"/>
  <c r="G34" i="15" s="1"/>
  <c r="H34" i="15" s="1"/>
  <c r="E33" i="15"/>
  <c r="F33" i="15" s="1"/>
  <c r="G33" i="15" s="1"/>
  <c r="H33" i="15" s="1"/>
  <c r="E32" i="15"/>
  <c r="F32" i="15" s="1"/>
  <c r="G32" i="15" s="1"/>
  <c r="H32" i="15" s="1"/>
  <c r="E31" i="15"/>
  <c r="F31" i="15" s="1"/>
  <c r="G31" i="15" s="1"/>
  <c r="H31" i="15" s="1"/>
  <c r="E30" i="15"/>
  <c r="F30" i="15" s="1"/>
  <c r="G30" i="15" s="1"/>
  <c r="H30" i="15" s="1"/>
  <c r="E34" i="14"/>
  <c r="F34" i="14" s="1"/>
  <c r="G34" i="14" s="1"/>
  <c r="H34" i="14" s="1"/>
  <c r="F33" i="14"/>
  <c r="G33" i="14" s="1"/>
  <c r="H33" i="14" s="1"/>
  <c r="E33" i="14"/>
  <c r="E32" i="14"/>
  <c r="F32" i="14" s="1"/>
  <c r="G32" i="14" s="1"/>
  <c r="H32" i="14" s="1"/>
  <c r="E31" i="14"/>
  <c r="F31" i="14" s="1"/>
  <c r="G31" i="14" s="1"/>
  <c r="H31" i="14" s="1"/>
  <c r="E30" i="14"/>
  <c r="F30" i="14" s="1"/>
  <c r="G30" i="14" s="1"/>
  <c r="H30" i="14" s="1"/>
  <c r="E33" i="13"/>
  <c r="F33" i="13" s="1"/>
  <c r="G33" i="13" s="1"/>
  <c r="H33" i="13" s="1"/>
  <c r="E32" i="13"/>
  <c r="F32" i="13" s="1"/>
  <c r="G32" i="13" s="1"/>
  <c r="H32" i="13" s="1"/>
  <c r="E31" i="13"/>
  <c r="F31" i="13" s="1"/>
  <c r="G31" i="13" s="1"/>
  <c r="H31" i="13" s="1"/>
  <c r="E30" i="13"/>
  <c r="F30" i="13" s="1"/>
  <c r="G30" i="13" s="1"/>
  <c r="H30" i="13" s="1"/>
  <c r="E29" i="13"/>
  <c r="F29" i="13" s="1"/>
  <c r="G29" i="13" s="1"/>
  <c r="H29" i="13" s="1"/>
  <c r="E33" i="12"/>
  <c r="F33" i="12" s="1"/>
  <c r="G33" i="12" s="1"/>
  <c r="H33" i="12" s="1"/>
  <c r="E32" i="12"/>
  <c r="F32" i="12" s="1"/>
  <c r="G32" i="12" s="1"/>
  <c r="H32" i="12" s="1"/>
  <c r="E31" i="12"/>
  <c r="F31" i="12" s="1"/>
  <c r="G31" i="12" s="1"/>
  <c r="H31" i="12" s="1"/>
  <c r="E30" i="12"/>
  <c r="F30" i="12" s="1"/>
  <c r="G30" i="12" s="1"/>
  <c r="H30" i="12" s="1"/>
  <c r="E29" i="12"/>
  <c r="F29" i="12" s="1"/>
  <c r="G29" i="12" s="1"/>
  <c r="H29" i="12" s="1"/>
  <c r="E29" i="11"/>
  <c r="F29" i="11" s="1"/>
  <c r="G29" i="11" s="1"/>
  <c r="H29" i="11" s="1"/>
  <c r="E28" i="11"/>
  <c r="F28" i="11" s="1"/>
  <c r="G28" i="11" s="1"/>
  <c r="H28" i="11" s="1"/>
  <c r="E27" i="11"/>
  <c r="F27" i="11" s="1"/>
  <c r="G27" i="11" s="1"/>
  <c r="H27" i="11" s="1"/>
  <c r="E26" i="11"/>
  <c r="F26" i="11" s="1"/>
  <c r="G26" i="11" s="1"/>
  <c r="H26" i="11" s="1"/>
  <c r="E25" i="11"/>
  <c r="F25" i="11" s="1"/>
  <c r="G25" i="11" s="1"/>
  <c r="H25" i="11" s="1"/>
  <c r="E36" i="10"/>
  <c r="F36" i="10" s="1"/>
  <c r="G36" i="10" s="1"/>
  <c r="H36" i="10" s="1"/>
  <c r="E35" i="10"/>
  <c r="F35" i="10" s="1"/>
  <c r="G35" i="10" s="1"/>
  <c r="H35" i="10" s="1"/>
  <c r="E34" i="10"/>
  <c r="F34" i="10" s="1"/>
  <c r="G34" i="10" s="1"/>
  <c r="H34" i="10" s="1"/>
  <c r="E33" i="10"/>
  <c r="F33" i="10" s="1"/>
  <c r="G33" i="10" s="1"/>
  <c r="H33" i="10" s="1"/>
  <c r="E32" i="10"/>
  <c r="F32" i="10" s="1"/>
  <c r="G32" i="10" s="1"/>
  <c r="H32" i="10" s="1"/>
  <c r="E36" i="8"/>
  <c r="F36" i="8" s="1"/>
  <c r="G36" i="8" s="1"/>
  <c r="H36" i="8" s="1"/>
  <c r="E35" i="8"/>
  <c r="F35" i="8" s="1"/>
  <c r="G35" i="8" s="1"/>
  <c r="H35" i="8" s="1"/>
  <c r="E34" i="8"/>
  <c r="F34" i="8" s="1"/>
  <c r="G34" i="8" s="1"/>
  <c r="H34" i="8" s="1"/>
  <c r="E33" i="8"/>
  <c r="F33" i="8" s="1"/>
  <c r="G33" i="8" s="1"/>
  <c r="H33" i="8" s="1"/>
  <c r="E32" i="8"/>
  <c r="F32" i="8" s="1"/>
  <c r="G32" i="8" s="1"/>
  <c r="H32" i="8" s="1"/>
  <c r="E35" i="7"/>
  <c r="F35" i="7" s="1"/>
  <c r="G35" i="7" s="1"/>
  <c r="H35" i="7" s="1"/>
  <c r="E34" i="7"/>
  <c r="F34" i="7" s="1"/>
  <c r="G34" i="7" s="1"/>
  <c r="H34" i="7" s="1"/>
  <c r="E33" i="7"/>
  <c r="F33" i="7" s="1"/>
  <c r="G33" i="7" s="1"/>
  <c r="H33" i="7" s="1"/>
  <c r="E32" i="7"/>
  <c r="F32" i="7" s="1"/>
  <c r="G32" i="7" s="1"/>
  <c r="H32" i="7" s="1"/>
  <c r="E31" i="7"/>
  <c r="F31" i="7" s="1"/>
  <c r="G31" i="7" s="1"/>
  <c r="H31" i="7" s="1"/>
  <c r="E36" i="6"/>
  <c r="F36" i="6" s="1"/>
  <c r="G36" i="6" s="1"/>
  <c r="H36" i="6" s="1"/>
  <c r="E35" i="6"/>
  <c r="F35" i="6" s="1"/>
  <c r="F34" i="6"/>
  <c r="G34" i="6" s="1"/>
  <c r="E34" i="6"/>
  <c r="E33" i="6"/>
  <c r="F33" i="6" s="1"/>
  <c r="E32" i="6"/>
  <c r="F32" i="6" s="1"/>
  <c r="G32" i="6" s="1"/>
  <c r="E36" i="5"/>
  <c r="F36" i="5" s="1"/>
  <c r="G36" i="5" s="1"/>
  <c r="H36" i="5" s="1"/>
  <c r="E35" i="5"/>
  <c r="F35" i="5" s="1"/>
  <c r="G35" i="5" s="1"/>
  <c r="H35" i="5" s="1"/>
  <c r="E34" i="5"/>
  <c r="F34" i="5" s="1"/>
  <c r="G34" i="5" s="1"/>
  <c r="H34" i="5" s="1"/>
  <c r="E33" i="5"/>
  <c r="F33" i="5" s="1"/>
  <c r="G33" i="5" s="1"/>
  <c r="H33" i="5" s="1"/>
  <c r="F32" i="5"/>
  <c r="G32" i="5" s="1"/>
  <c r="H32" i="5" s="1"/>
  <c r="E32" i="5"/>
  <c r="E36" i="4"/>
  <c r="F36" i="4" s="1"/>
  <c r="G36" i="4" s="1"/>
  <c r="H36" i="4" s="1"/>
  <c r="E35" i="4"/>
  <c r="F35" i="4" s="1"/>
  <c r="G35" i="4" s="1"/>
  <c r="H35" i="4" s="1"/>
  <c r="E34" i="4"/>
  <c r="F34" i="4" s="1"/>
  <c r="G34" i="4" s="1"/>
  <c r="H34" i="4" s="1"/>
  <c r="E33" i="4"/>
  <c r="F33" i="4" s="1"/>
  <c r="G33" i="4" s="1"/>
  <c r="H33" i="4" s="1"/>
  <c r="E32" i="4"/>
  <c r="F32" i="4" s="1"/>
  <c r="G32" i="4" s="1"/>
  <c r="H32" i="4" s="1"/>
  <c r="E36" i="3"/>
  <c r="F36" i="3" s="1"/>
  <c r="G36" i="3" s="1"/>
  <c r="H36" i="3" s="1"/>
  <c r="E35" i="3"/>
  <c r="F35" i="3" s="1"/>
  <c r="G35" i="3" s="1"/>
  <c r="H35" i="3" s="1"/>
  <c r="E34" i="3"/>
  <c r="F34" i="3" s="1"/>
  <c r="G34" i="3" s="1"/>
  <c r="H34" i="3" s="1"/>
  <c r="E33" i="3"/>
  <c r="F33" i="3" s="1"/>
  <c r="G33" i="3" s="1"/>
  <c r="H33" i="3" s="1"/>
  <c r="E32" i="3"/>
  <c r="F32" i="3" s="1"/>
  <c r="G32" i="3" s="1"/>
  <c r="H32" i="3" s="1"/>
  <c r="E35" i="9"/>
  <c r="F35" i="9" s="1"/>
  <c r="G35" i="9" s="1"/>
  <c r="H35" i="9" s="1"/>
  <c r="E34" i="9"/>
  <c r="F34" i="9" s="1"/>
  <c r="G34" i="9" s="1"/>
  <c r="H34" i="9" s="1"/>
  <c r="F33" i="9"/>
  <c r="G33" i="9" s="1"/>
  <c r="H33" i="9" s="1"/>
  <c r="E33" i="9"/>
  <c r="E32" i="9"/>
  <c r="F32" i="9" s="1"/>
  <c r="G32" i="9" s="1"/>
  <c r="H32" i="9" s="1"/>
  <c r="E31" i="9"/>
  <c r="F31" i="9" s="1"/>
  <c r="G31" i="9" s="1"/>
  <c r="H31" i="9" s="1"/>
  <c r="N13" i="9" a="1"/>
  <c r="N13" i="9" s="1"/>
  <c r="M13" i="9" a="1"/>
  <c r="M13" i="9" s="1"/>
  <c r="L13" i="9" a="1"/>
  <c r="L13" i="9" s="1"/>
  <c r="K13" i="9" a="1"/>
  <c r="K13" i="9" s="1"/>
  <c r="J13" i="9" a="1"/>
  <c r="J13" i="9" s="1"/>
  <c r="N12" i="9" a="1"/>
  <c r="N12" i="9" s="1"/>
  <c r="M12" i="9" a="1"/>
  <c r="M12" i="9" s="1"/>
  <c r="L12" i="9" a="1"/>
  <c r="L12" i="9" s="1"/>
  <c r="K12" i="9" a="1"/>
  <c r="K12" i="9" s="1"/>
  <c r="J12" i="9" a="1"/>
  <c r="J12" i="9" s="1"/>
  <c r="N10" i="9" a="1"/>
  <c r="N10" i="9" s="1"/>
  <c r="M10" i="9" a="1"/>
  <c r="M10" i="9" s="1"/>
  <c r="L10" i="9" a="1"/>
  <c r="L10" i="9" s="1"/>
  <c r="K10" i="9" a="1"/>
  <c r="K10" i="9" s="1"/>
  <c r="J10" i="9" a="1"/>
  <c r="J10" i="9" s="1"/>
  <c r="N9" i="9" a="1"/>
  <c r="N9" i="9" s="1"/>
  <c r="M9" i="9" a="1"/>
  <c r="M9" i="9" s="1"/>
  <c r="L9" i="9" a="1"/>
  <c r="L9" i="9" s="1"/>
  <c r="K9" i="9" a="1"/>
  <c r="K9" i="9" s="1"/>
  <c r="J9" i="9" a="1"/>
  <c r="J9" i="9" s="1"/>
  <c r="N8" i="9" a="1"/>
  <c r="N8" i="9" s="1"/>
  <c r="M8" i="9" a="1"/>
  <c r="M8" i="9" s="1"/>
  <c r="L8" i="9" a="1"/>
  <c r="L8" i="9" s="1"/>
  <c r="K8" i="9" a="1"/>
  <c r="K8" i="9" s="1"/>
  <c r="J8" i="9" a="1"/>
  <c r="J8" i="9" s="1"/>
  <c r="N7" i="9" a="1"/>
  <c r="N7" i="9" s="1"/>
  <c r="M7" i="9" a="1"/>
  <c r="M7" i="9" s="1"/>
  <c r="L7" i="9" a="1"/>
  <c r="L7" i="9" s="1"/>
  <c r="K7" i="9" a="1"/>
  <c r="K7" i="9" s="1"/>
  <c r="J7" i="9" a="1"/>
  <c r="J7" i="9" s="1"/>
  <c r="N6" i="9" a="1"/>
  <c r="N6" i="9" s="1"/>
  <c r="M6" i="9" a="1"/>
  <c r="M6" i="9" s="1"/>
  <c r="L6" i="9" a="1"/>
  <c r="L6" i="9" s="1"/>
  <c r="K6" i="9" a="1"/>
  <c r="K6" i="9" s="1"/>
  <c r="J6" i="9" a="1"/>
  <c r="J6" i="9" s="1"/>
  <c r="N5" i="9" a="1"/>
  <c r="N5" i="9" s="1"/>
  <c r="M5" i="9" a="1"/>
  <c r="M5" i="9" s="1"/>
  <c r="L5" i="9" a="1"/>
  <c r="L5" i="9" s="1"/>
  <c r="K5" i="9" a="1"/>
  <c r="K5" i="9" s="1"/>
  <c r="J5" i="9" a="1"/>
  <c r="J5" i="9" s="1"/>
  <c r="N4" i="9" a="1"/>
  <c r="N4" i="9" s="1"/>
  <c r="M4" i="9" a="1"/>
  <c r="M4" i="9" s="1"/>
  <c r="L4" i="9" a="1"/>
  <c r="L4" i="9" s="1"/>
  <c r="K4" i="9" a="1"/>
  <c r="K4" i="9" s="1"/>
  <c r="J4" i="9" a="1"/>
  <c r="J4" i="9" s="1"/>
  <c r="N15" i="9" a="1"/>
  <c r="N15" i="9" s="1"/>
  <c r="M15" i="9" a="1"/>
  <c r="M15" i="9" s="1"/>
  <c r="L15" i="9" a="1"/>
  <c r="L15" i="9" s="1"/>
  <c r="K15" i="9" a="1"/>
  <c r="K15" i="9" s="1"/>
  <c r="J15" i="9" a="1"/>
  <c r="J15" i="9" s="1"/>
  <c r="N14" i="9" a="1"/>
  <c r="N14" i="9" s="1"/>
  <c r="M14" i="9" a="1"/>
  <c r="M14" i="9" s="1"/>
  <c r="L14" i="9" a="1"/>
  <c r="L14" i="9" s="1"/>
  <c r="K14" i="9" a="1"/>
  <c r="K14" i="9" s="1"/>
  <c r="J14" i="9" a="1"/>
  <c r="J14" i="9" s="1"/>
  <c r="J28" i="9" a="1"/>
  <c r="J28" i="9" s="1"/>
  <c r="J27" i="9" a="1"/>
  <c r="J27" i="9" s="1"/>
  <c r="N26" i="9" a="1"/>
  <c r="N26" i="9" s="1"/>
  <c r="J26" i="9" a="1"/>
  <c r="J26" i="9" s="1"/>
  <c r="N25" i="9" a="1"/>
  <c r="N25" i="9" s="1"/>
  <c r="J25" i="9" a="1"/>
  <c r="J25" i="9" s="1"/>
  <c r="N24" i="9" a="1"/>
  <c r="N24" i="9" s="1"/>
  <c r="L24" i="9" a="1"/>
  <c r="L24" i="9" s="1"/>
  <c r="J24" i="9" a="1"/>
  <c r="J24" i="9" s="1"/>
  <c r="N23" i="9" a="1"/>
  <c r="N23" i="9" s="1"/>
  <c r="L23" i="9" a="1"/>
  <c r="L23" i="9" s="1"/>
  <c r="J23" i="9" a="1"/>
  <c r="J23" i="9" s="1"/>
  <c r="H23" i="9"/>
  <c r="G23" i="9"/>
  <c r="F23" i="9"/>
  <c r="E23" i="9"/>
  <c r="D23" i="9"/>
  <c r="D28" i="9" s="1"/>
  <c r="N21" i="9" a="1"/>
  <c r="N21" i="9" s="1"/>
  <c r="L21" i="9" a="1"/>
  <c r="L21" i="9" s="1"/>
  <c r="J21" i="9" a="1"/>
  <c r="J21" i="9" s="1"/>
  <c r="N20" i="9" a="1"/>
  <c r="N20" i="9" s="1"/>
  <c r="L20" i="9" a="1"/>
  <c r="L20" i="9" s="1"/>
  <c r="J20" i="9" a="1"/>
  <c r="J20" i="9" s="1"/>
  <c r="N19" i="9" a="1"/>
  <c r="N19" i="9" s="1"/>
  <c r="L19" i="9" a="1"/>
  <c r="L19" i="9" s="1"/>
  <c r="K19" i="9" a="1"/>
  <c r="K19" i="9" s="1"/>
  <c r="J19" i="9" a="1"/>
  <c r="J19" i="9" s="1"/>
  <c r="N18" i="9" a="1"/>
  <c r="N18" i="9" s="1"/>
  <c r="L18" i="9" a="1"/>
  <c r="L18" i="9" s="1"/>
  <c r="K18" i="9" a="1"/>
  <c r="K18" i="9" s="1"/>
  <c r="J18" i="9" a="1"/>
  <c r="J18" i="9" s="1"/>
  <c r="N17" i="9" a="1"/>
  <c r="N17" i="9" s="1"/>
  <c r="M17" i="9" a="1"/>
  <c r="M17" i="9" s="1"/>
  <c r="L17" i="9" a="1"/>
  <c r="L17" i="9" s="1"/>
  <c r="K17" i="9" a="1"/>
  <c r="K17" i="9" s="1"/>
  <c r="J17" i="9" a="1"/>
  <c r="J17" i="9" s="1"/>
  <c r="N16" i="9" a="1"/>
  <c r="N16" i="9" s="1"/>
  <c r="M16" i="9" a="1"/>
  <c r="M16" i="9" s="1"/>
  <c r="L16" i="9" a="1"/>
  <c r="L16" i="9" s="1"/>
  <c r="K16" i="9" a="1"/>
  <c r="K16" i="9" s="1"/>
  <c r="J16" i="9" a="1"/>
  <c r="J16" i="9" s="1"/>
  <c r="D22" i="15"/>
  <c r="D26" i="15" s="1"/>
  <c r="J27" i="15" a="1"/>
  <c r="J27" i="15" s="1"/>
  <c r="J26" i="15" a="1"/>
  <c r="J26" i="15" s="1"/>
  <c r="N25" i="15" a="1"/>
  <c r="N25" i="15" s="1"/>
  <c r="J25" i="15" a="1"/>
  <c r="J25" i="15" s="1"/>
  <c r="N24" i="15" a="1"/>
  <c r="N24" i="15" s="1"/>
  <c r="J24" i="15" a="1"/>
  <c r="J24" i="15" s="1"/>
  <c r="N23" i="15" a="1"/>
  <c r="N23" i="15" s="1"/>
  <c r="L23" i="15" a="1"/>
  <c r="L23" i="15" s="1"/>
  <c r="J23" i="15" a="1"/>
  <c r="J23" i="15" s="1"/>
  <c r="N22" i="15" a="1"/>
  <c r="N22" i="15" s="1"/>
  <c r="L22" i="15" a="1"/>
  <c r="L22" i="15" s="1"/>
  <c r="J22" i="15" a="1"/>
  <c r="J22" i="15" s="1"/>
  <c r="H22" i="15"/>
  <c r="G22" i="15"/>
  <c r="F22" i="15"/>
  <c r="E22" i="15"/>
  <c r="N19" i="15" a="1"/>
  <c r="N19" i="15" s="1"/>
  <c r="L19" i="15" a="1"/>
  <c r="L19" i="15" s="1"/>
  <c r="J19" i="15" a="1"/>
  <c r="J19" i="15" s="1"/>
  <c r="N18" i="15" a="1"/>
  <c r="N18" i="15" s="1"/>
  <c r="L18" i="15" a="1"/>
  <c r="L18" i="15" s="1"/>
  <c r="J18" i="15" a="1"/>
  <c r="J18" i="15" s="1"/>
  <c r="N17" i="15" a="1"/>
  <c r="N17" i="15" s="1"/>
  <c r="L17" i="15" a="1"/>
  <c r="L17" i="15" s="1"/>
  <c r="J17" i="15" a="1"/>
  <c r="J17" i="15" s="1"/>
  <c r="N16" i="15" a="1"/>
  <c r="N16" i="15" s="1"/>
  <c r="L16" i="15" a="1"/>
  <c r="L16" i="15" s="1"/>
  <c r="K16" i="15" a="1"/>
  <c r="K16" i="15" s="1"/>
  <c r="J16" i="15" a="1"/>
  <c r="J16" i="15" s="1"/>
  <c r="N15" i="15" a="1"/>
  <c r="N15" i="15" s="1"/>
  <c r="L15" i="15" a="1"/>
  <c r="L15" i="15" s="1"/>
  <c r="K15" i="15" a="1"/>
  <c r="K15" i="15" s="1"/>
  <c r="J15" i="15" a="1"/>
  <c r="J15" i="15" s="1"/>
  <c r="N14" i="15" a="1"/>
  <c r="N14" i="15" s="1"/>
  <c r="M14" i="15" a="1"/>
  <c r="M14" i="15" s="1"/>
  <c r="L14" i="15" a="1"/>
  <c r="L14" i="15" s="1"/>
  <c r="K14" i="15" a="1"/>
  <c r="K14" i="15" s="1"/>
  <c r="J14" i="15" a="1"/>
  <c r="J14" i="15" s="1"/>
  <c r="N13" i="15" a="1"/>
  <c r="N13" i="15" s="1"/>
  <c r="M13" i="15" a="1"/>
  <c r="M13" i="15" s="1"/>
  <c r="L13" i="15" a="1"/>
  <c r="L13" i="15" s="1"/>
  <c r="K13" i="15" a="1"/>
  <c r="K13" i="15" s="1"/>
  <c r="J13" i="15" a="1"/>
  <c r="J13" i="15" s="1"/>
  <c r="N12" i="15" a="1"/>
  <c r="N12" i="15" s="1"/>
  <c r="M12" i="15" a="1"/>
  <c r="M12" i="15" s="1"/>
  <c r="L12" i="15" a="1"/>
  <c r="L12" i="15" s="1"/>
  <c r="J12" i="15" a="1"/>
  <c r="J12" i="15" s="1"/>
  <c r="N10" i="15" a="1"/>
  <c r="N10" i="15" s="1"/>
  <c r="M10" i="15" a="1"/>
  <c r="M10" i="15" s="1"/>
  <c r="L10" i="15" a="1"/>
  <c r="L10" i="15" s="1"/>
  <c r="K10" i="15" a="1"/>
  <c r="K10" i="15" s="1"/>
  <c r="J10" i="15" a="1"/>
  <c r="J10" i="15" s="1"/>
  <c r="N9" i="15" a="1"/>
  <c r="N9" i="15" s="1"/>
  <c r="M9" i="15" a="1"/>
  <c r="M9" i="15" s="1"/>
  <c r="L9" i="15" a="1"/>
  <c r="L9" i="15" s="1"/>
  <c r="K9" i="15" a="1"/>
  <c r="K9" i="15" s="1"/>
  <c r="J9" i="15" a="1"/>
  <c r="J9" i="15" s="1"/>
  <c r="N7" i="15" a="1"/>
  <c r="N7" i="15" s="1"/>
  <c r="M7" i="15" a="1"/>
  <c r="M7" i="15" s="1"/>
  <c r="L7" i="15" a="1"/>
  <c r="L7" i="15" s="1"/>
  <c r="K7" i="15" a="1"/>
  <c r="K7" i="15" s="1"/>
  <c r="J7" i="15" a="1"/>
  <c r="J7" i="15" s="1"/>
  <c r="N6" i="15" a="1"/>
  <c r="N6" i="15" s="1"/>
  <c r="M6" i="15" a="1"/>
  <c r="M6" i="15" s="1"/>
  <c r="L6" i="15" a="1"/>
  <c r="L6" i="15" s="1"/>
  <c r="K6" i="15" a="1"/>
  <c r="K6" i="15" s="1"/>
  <c r="J6" i="15" a="1"/>
  <c r="J6" i="15" s="1"/>
  <c r="N5" i="15" a="1"/>
  <c r="N5" i="15" s="1"/>
  <c r="M5" i="15" a="1"/>
  <c r="M5" i="15" s="1"/>
  <c r="L5" i="15" a="1"/>
  <c r="L5" i="15" s="1"/>
  <c r="K5" i="15" a="1"/>
  <c r="K5" i="15" s="1"/>
  <c r="J5" i="15" a="1"/>
  <c r="J5" i="15" s="1"/>
  <c r="N4" i="15" a="1"/>
  <c r="N4" i="15" s="1"/>
  <c r="M4" i="15" a="1"/>
  <c r="M4" i="15" s="1"/>
  <c r="L4" i="15" a="1"/>
  <c r="L4" i="15" s="1"/>
  <c r="K4" i="15" a="1"/>
  <c r="K4" i="15" s="1"/>
  <c r="J4" i="15" a="1"/>
  <c r="J4" i="15" s="1"/>
  <c r="J27" i="14" a="1"/>
  <c r="J27" i="14" s="1"/>
  <c r="J26" i="14" a="1"/>
  <c r="J26" i="14" s="1"/>
  <c r="N25" i="14" a="1"/>
  <c r="N25" i="14" s="1"/>
  <c r="J25" i="14" a="1"/>
  <c r="J25" i="14" s="1"/>
  <c r="N24" i="14" a="1"/>
  <c r="N24" i="14" s="1"/>
  <c r="J24" i="14" a="1"/>
  <c r="J24" i="14" s="1"/>
  <c r="N23" i="14" a="1"/>
  <c r="N23" i="14" s="1"/>
  <c r="L23" i="14" a="1"/>
  <c r="L23" i="14" s="1"/>
  <c r="J23" i="14" a="1"/>
  <c r="J23" i="14" s="1"/>
  <c r="N22" i="14" a="1"/>
  <c r="N22" i="14" s="1"/>
  <c r="L22" i="14" a="1"/>
  <c r="L22" i="14" s="1"/>
  <c r="J22" i="14" a="1"/>
  <c r="J22" i="14" s="1"/>
  <c r="H22" i="14"/>
  <c r="G22" i="14"/>
  <c r="F22" i="14"/>
  <c r="E22" i="14"/>
  <c r="D22" i="14"/>
  <c r="D26" i="14" s="1"/>
  <c r="N20" i="14" a="1"/>
  <c r="N20" i="14" s="1"/>
  <c r="L20" i="14" a="1"/>
  <c r="L20" i="14" s="1"/>
  <c r="N12" i="14" a="1"/>
  <c r="N12" i="14" s="1"/>
  <c r="M12" i="14" a="1"/>
  <c r="M12" i="14" s="1"/>
  <c r="L12" i="14" a="1"/>
  <c r="L12" i="14" s="1"/>
  <c r="K12" i="14" a="1"/>
  <c r="K12" i="14" s="1"/>
  <c r="J12" i="14" a="1"/>
  <c r="J12" i="14" s="1"/>
  <c r="N10" i="14" a="1"/>
  <c r="N10" i="14" s="1"/>
  <c r="M10" i="14" a="1"/>
  <c r="M10" i="14" s="1"/>
  <c r="L10" i="14" a="1"/>
  <c r="L10" i="14" s="1"/>
  <c r="K10" i="14" a="1"/>
  <c r="K10" i="14" s="1"/>
  <c r="J10" i="14" a="1"/>
  <c r="J10" i="14" s="1"/>
  <c r="N9" i="14" a="1"/>
  <c r="N9" i="14" s="1"/>
  <c r="M9" i="14" a="1"/>
  <c r="M9" i="14" s="1"/>
  <c r="L9" i="14" a="1"/>
  <c r="L9" i="14" s="1"/>
  <c r="K9" i="14" a="1"/>
  <c r="K9" i="14" s="1"/>
  <c r="J9" i="14" a="1"/>
  <c r="J9" i="14" s="1"/>
  <c r="N8" i="14" a="1"/>
  <c r="N8" i="14" s="1"/>
  <c r="M8" i="14" a="1"/>
  <c r="M8" i="14" s="1"/>
  <c r="L8" i="14" a="1"/>
  <c r="L8" i="14" s="1"/>
  <c r="K8" i="14" a="1"/>
  <c r="K8" i="14" s="1"/>
  <c r="J8" i="14" a="1"/>
  <c r="J8" i="14" s="1"/>
  <c r="N7" i="14" a="1"/>
  <c r="N7" i="14" s="1"/>
  <c r="M7" i="14" a="1"/>
  <c r="M7" i="14" s="1"/>
  <c r="L7" i="14" a="1"/>
  <c r="L7" i="14" s="1"/>
  <c r="K7" i="14" a="1"/>
  <c r="K7" i="14" s="1"/>
  <c r="J7" i="14" a="1"/>
  <c r="J7" i="14" s="1"/>
  <c r="N6" i="14" a="1"/>
  <c r="N6" i="14" s="1"/>
  <c r="M6" i="14" a="1"/>
  <c r="M6" i="14" s="1"/>
  <c r="L6" i="14" a="1"/>
  <c r="L6" i="14" s="1"/>
  <c r="K6" i="14" a="1"/>
  <c r="K6" i="14" s="1"/>
  <c r="J6" i="14" a="1"/>
  <c r="J6" i="14" s="1"/>
  <c r="N5" i="14" a="1"/>
  <c r="N5" i="14" s="1"/>
  <c r="M5" i="14" a="1"/>
  <c r="M5" i="14" s="1"/>
  <c r="L5" i="14" a="1"/>
  <c r="L5" i="14" s="1"/>
  <c r="K5" i="14" a="1"/>
  <c r="K5" i="14" s="1"/>
  <c r="J5" i="14" a="1"/>
  <c r="J5" i="14" s="1"/>
  <c r="N4" i="14" a="1"/>
  <c r="N4" i="14" s="1"/>
  <c r="M4" i="14" a="1"/>
  <c r="M4" i="14" s="1"/>
  <c r="L4" i="14" a="1"/>
  <c r="L4" i="14" s="1"/>
  <c r="K4" i="14" a="1"/>
  <c r="K4" i="14" s="1"/>
  <c r="J4" i="14" a="1"/>
  <c r="J4" i="14" s="1"/>
  <c r="J26" i="13" a="1"/>
  <c r="J26" i="13" s="1"/>
  <c r="J25" i="13" a="1"/>
  <c r="J25" i="13" s="1"/>
  <c r="N24" i="13" a="1"/>
  <c r="N24" i="13" s="1"/>
  <c r="J24" i="13" a="1"/>
  <c r="J24" i="13" s="1"/>
  <c r="N23" i="13" a="1"/>
  <c r="N23" i="13" s="1"/>
  <c r="J23" i="13" a="1"/>
  <c r="J23" i="13" s="1"/>
  <c r="N22" i="13" a="1"/>
  <c r="N22" i="13" s="1"/>
  <c r="L22" i="13" a="1"/>
  <c r="L22" i="13" s="1"/>
  <c r="J22" i="13" a="1"/>
  <c r="J22" i="13" s="1"/>
  <c r="N21" i="13" a="1"/>
  <c r="N21" i="13" s="1"/>
  <c r="L21" i="13" a="1"/>
  <c r="L21" i="13" s="1"/>
  <c r="J21" i="13" a="1"/>
  <c r="J21" i="13" s="1"/>
  <c r="H21" i="13"/>
  <c r="G21" i="13"/>
  <c r="F21" i="13"/>
  <c r="E21" i="13"/>
  <c r="E25" i="13" s="1"/>
  <c r="D21" i="13"/>
  <c r="D25" i="13" s="1"/>
  <c r="N20" i="13" a="1"/>
  <c r="N20" i="13" s="1"/>
  <c r="L20" i="13" a="1"/>
  <c r="L20" i="13" s="1"/>
  <c r="J20" i="13" a="1"/>
  <c r="J20" i="13" s="1"/>
  <c r="N19" i="13" a="1"/>
  <c r="N19" i="13" s="1"/>
  <c r="L19" i="13" a="1"/>
  <c r="L19" i="13" s="1"/>
  <c r="J19" i="13" a="1"/>
  <c r="J19" i="13" s="1"/>
  <c r="N18" i="13" a="1"/>
  <c r="N18" i="13" s="1"/>
  <c r="L18" i="13" a="1"/>
  <c r="L18" i="13" s="1"/>
  <c r="J18" i="13" a="1"/>
  <c r="J18" i="13" s="1"/>
  <c r="N17" i="13" a="1"/>
  <c r="N17" i="13" s="1"/>
  <c r="L17" i="13" a="1"/>
  <c r="L17" i="13" s="1"/>
  <c r="J17" i="13" a="1"/>
  <c r="J17" i="13" s="1"/>
  <c r="N16" i="13" a="1"/>
  <c r="N16" i="13" s="1"/>
  <c r="L16" i="13" a="1"/>
  <c r="L16" i="13" s="1"/>
  <c r="K16" i="13" a="1"/>
  <c r="K16" i="13" s="1"/>
  <c r="J16" i="13" a="1"/>
  <c r="J16" i="13" s="1"/>
  <c r="N15" i="13" a="1"/>
  <c r="N15" i="13" s="1"/>
  <c r="L15" i="13" a="1"/>
  <c r="L15" i="13" s="1"/>
  <c r="K15" i="13" a="1"/>
  <c r="K15" i="13" s="1"/>
  <c r="N14" i="13" a="1"/>
  <c r="N14" i="13" s="1"/>
  <c r="M14" i="13" a="1"/>
  <c r="M14" i="13" s="1"/>
  <c r="L14" i="13" a="1"/>
  <c r="L14" i="13" s="1"/>
  <c r="K14" i="13" a="1"/>
  <c r="K14" i="13" s="1"/>
  <c r="J14" i="13" a="1"/>
  <c r="J14" i="13" s="1"/>
  <c r="N13" i="13" a="1"/>
  <c r="N13" i="13" s="1"/>
  <c r="M13" i="13" a="1"/>
  <c r="M13" i="13" s="1"/>
  <c r="L13" i="13" a="1"/>
  <c r="L13" i="13" s="1"/>
  <c r="K13" i="13" a="1"/>
  <c r="K13" i="13" s="1"/>
  <c r="J13" i="13" a="1"/>
  <c r="J13" i="13" s="1"/>
  <c r="N12" i="13" a="1"/>
  <c r="N12" i="13" s="1"/>
  <c r="M12" i="13" a="1"/>
  <c r="M12" i="13" s="1"/>
  <c r="L12" i="13" a="1"/>
  <c r="L12" i="13" s="1"/>
  <c r="K12" i="13" a="1"/>
  <c r="K12" i="13" s="1"/>
  <c r="J12" i="13" a="1"/>
  <c r="J12" i="13" s="1"/>
  <c r="N10" i="13" a="1"/>
  <c r="N10" i="13" s="1"/>
  <c r="M10" i="13" a="1"/>
  <c r="M10" i="13" s="1"/>
  <c r="L10" i="13" a="1"/>
  <c r="L10" i="13" s="1"/>
  <c r="K10" i="13" a="1"/>
  <c r="K10" i="13" s="1"/>
  <c r="J10" i="13" a="1"/>
  <c r="J10" i="13" s="1"/>
  <c r="N9" i="13" a="1"/>
  <c r="N9" i="13" s="1"/>
  <c r="M9" i="13" a="1"/>
  <c r="M9" i="13" s="1"/>
  <c r="L9" i="13" a="1"/>
  <c r="L9" i="13" s="1"/>
  <c r="K9" i="13" a="1"/>
  <c r="K9" i="13" s="1"/>
  <c r="J9" i="13" a="1"/>
  <c r="J9" i="13" s="1"/>
  <c r="N8" i="13" a="1"/>
  <c r="N8" i="13" s="1"/>
  <c r="M8" i="13" a="1"/>
  <c r="M8" i="13" s="1"/>
  <c r="L8" i="13" a="1"/>
  <c r="L8" i="13" s="1"/>
  <c r="K8" i="13" a="1"/>
  <c r="K8" i="13" s="1"/>
  <c r="J8" i="13" a="1"/>
  <c r="J8" i="13" s="1"/>
  <c r="N7" i="13" a="1"/>
  <c r="N7" i="13" s="1"/>
  <c r="M7" i="13" a="1"/>
  <c r="M7" i="13" s="1"/>
  <c r="L7" i="13" a="1"/>
  <c r="L7" i="13" s="1"/>
  <c r="K7" i="13" a="1"/>
  <c r="K7" i="13" s="1"/>
  <c r="J7" i="13" a="1"/>
  <c r="J7" i="13" s="1"/>
  <c r="N6" i="13" a="1"/>
  <c r="N6" i="13" s="1"/>
  <c r="M6" i="13" a="1"/>
  <c r="M6" i="13" s="1"/>
  <c r="L6" i="13" a="1"/>
  <c r="L6" i="13" s="1"/>
  <c r="K6" i="13" a="1"/>
  <c r="K6" i="13" s="1"/>
  <c r="J6" i="13" a="1"/>
  <c r="J6" i="13" s="1"/>
  <c r="N5" i="13" a="1"/>
  <c r="N5" i="13" s="1"/>
  <c r="M5" i="13" a="1"/>
  <c r="M5" i="13" s="1"/>
  <c r="L5" i="13" a="1"/>
  <c r="L5" i="13" s="1"/>
  <c r="K5" i="13" a="1"/>
  <c r="K5" i="13" s="1"/>
  <c r="J5" i="13" a="1"/>
  <c r="J5" i="13" s="1"/>
  <c r="N4" i="13" a="1"/>
  <c r="N4" i="13" s="1"/>
  <c r="M4" i="13" a="1"/>
  <c r="M4" i="13" s="1"/>
  <c r="L4" i="13" a="1"/>
  <c r="L4" i="13" s="1"/>
  <c r="K4" i="13" a="1"/>
  <c r="K4" i="13" s="1"/>
  <c r="J4" i="13" a="1"/>
  <c r="J4" i="13" s="1"/>
  <c r="J26" i="12" a="1"/>
  <c r="J26" i="12" s="1"/>
  <c r="J25" i="12" a="1"/>
  <c r="J25" i="12" s="1"/>
  <c r="N24" i="12" a="1"/>
  <c r="N24" i="12" s="1"/>
  <c r="J24" i="12" a="1"/>
  <c r="J24" i="12" s="1"/>
  <c r="N23" i="12" a="1"/>
  <c r="N23" i="12" s="1"/>
  <c r="J23" i="12" a="1"/>
  <c r="J23" i="12" s="1"/>
  <c r="N22" i="12" a="1"/>
  <c r="N22" i="12" s="1"/>
  <c r="L22" i="12" a="1"/>
  <c r="L22" i="12" s="1"/>
  <c r="J22" i="12" a="1"/>
  <c r="J22" i="12" s="1"/>
  <c r="N21" i="12" a="1"/>
  <c r="N21" i="12" s="1"/>
  <c r="L21" i="12" a="1"/>
  <c r="L21" i="12" s="1"/>
  <c r="J21" i="12" a="1"/>
  <c r="J21" i="12" s="1"/>
  <c r="H21" i="12"/>
  <c r="G21" i="12"/>
  <c r="F21" i="12"/>
  <c r="E21" i="12"/>
  <c r="D21" i="12"/>
  <c r="D25" i="12" s="1"/>
  <c r="N20" i="12" a="1"/>
  <c r="N20" i="12" s="1"/>
  <c r="L20" i="12" a="1"/>
  <c r="L20" i="12" s="1"/>
  <c r="J20" i="12" a="1"/>
  <c r="J20" i="12" s="1"/>
  <c r="N19" i="12" a="1"/>
  <c r="N19" i="12" s="1"/>
  <c r="L19" i="12" a="1"/>
  <c r="L19" i="12" s="1"/>
  <c r="J19" i="12" a="1"/>
  <c r="J19" i="12" s="1"/>
  <c r="N18" i="12" a="1"/>
  <c r="N18" i="12" s="1"/>
  <c r="L18" i="12" a="1"/>
  <c r="L18" i="12" s="1"/>
  <c r="J18" i="12" a="1"/>
  <c r="J18" i="12" s="1"/>
  <c r="N17" i="12" a="1"/>
  <c r="N17" i="12" s="1"/>
  <c r="L17" i="12" a="1"/>
  <c r="L17" i="12" s="1"/>
  <c r="J17" i="12" a="1"/>
  <c r="J17" i="12" s="1"/>
  <c r="N16" i="12" a="1"/>
  <c r="N16" i="12" s="1"/>
  <c r="L16" i="12" a="1"/>
  <c r="L16" i="12" s="1"/>
  <c r="K16" i="12" a="1"/>
  <c r="K16" i="12" s="1"/>
  <c r="J16" i="12" a="1"/>
  <c r="J16" i="12" s="1"/>
  <c r="N15" i="12" a="1"/>
  <c r="N15" i="12" s="1"/>
  <c r="L15" i="12" a="1"/>
  <c r="L15" i="12" s="1"/>
  <c r="K15" i="12" a="1"/>
  <c r="K15" i="12" s="1"/>
  <c r="J15" i="12" a="1"/>
  <c r="J15" i="12" s="1"/>
  <c r="N14" i="12" a="1"/>
  <c r="N14" i="12" s="1"/>
  <c r="M14" i="12" a="1"/>
  <c r="M14" i="12" s="1"/>
  <c r="L14" i="12" a="1"/>
  <c r="L14" i="12" s="1"/>
  <c r="K14" i="12" a="1"/>
  <c r="K14" i="12" s="1"/>
  <c r="J14" i="12" a="1"/>
  <c r="J14" i="12" s="1"/>
  <c r="N13" i="12" a="1"/>
  <c r="N13" i="12" s="1"/>
  <c r="M13" i="12" a="1"/>
  <c r="M13" i="12" s="1"/>
  <c r="L13" i="12" a="1"/>
  <c r="L13" i="12" s="1"/>
  <c r="K13" i="12" a="1"/>
  <c r="K13" i="12" s="1"/>
  <c r="J13" i="12" a="1"/>
  <c r="J13" i="12" s="1"/>
  <c r="N12" i="12" a="1"/>
  <c r="N12" i="12" s="1"/>
  <c r="M12" i="12" a="1"/>
  <c r="M12" i="12" s="1"/>
  <c r="L12" i="12" a="1"/>
  <c r="L12" i="12" s="1"/>
  <c r="K12" i="12" a="1"/>
  <c r="K12" i="12" s="1"/>
  <c r="J12" i="12" a="1"/>
  <c r="J12" i="12" s="1"/>
  <c r="N10" i="12" a="1"/>
  <c r="N10" i="12" s="1"/>
  <c r="M10" i="12" a="1"/>
  <c r="M10" i="12" s="1"/>
  <c r="L10" i="12" a="1"/>
  <c r="L10" i="12" s="1"/>
  <c r="K10" i="12" a="1"/>
  <c r="K10" i="12" s="1"/>
  <c r="J10" i="12" a="1"/>
  <c r="J10" i="12" s="1"/>
  <c r="N9" i="12" a="1"/>
  <c r="N9" i="12" s="1"/>
  <c r="M9" i="12" a="1"/>
  <c r="M9" i="12" s="1"/>
  <c r="L9" i="12" a="1"/>
  <c r="L9" i="12" s="1"/>
  <c r="K9" i="12" a="1"/>
  <c r="K9" i="12" s="1"/>
  <c r="J9" i="12" a="1"/>
  <c r="J9" i="12" s="1"/>
  <c r="N8" i="12" a="1"/>
  <c r="N8" i="12" s="1"/>
  <c r="M8" i="12" a="1"/>
  <c r="M8" i="12" s="1"/>
  <c r="L8" i="12" a="1"/>
  <c r="L8" i="12" s="1"/>
  <c r="K8" i="12" a="1"/>
  <c r="K8" i="12" s="1"/>
  <c r="J8" i="12" a="1"/>
  <c r="J8" i="12" s="1"/>
  <c r="N7" i="12" a="1"/>
  <c r="N7" i="12" s="1"/>
  <c r="M7" i="12" a="1"/>
  <c r="M7" i="12" s="1"/>
  <c r="L7" i="12" a="1"/>
  <c r="L7" i="12" s="1"/>
  <c r="K7" i="12" a="1"/>
  <c r="K7" i="12" s="1"/>
  <c r="J7" i="12" a="1"/>
  <c r="J7" i="12" s="1"/>
  <c r="N6" i="12" a="1"/>
  <c r="N6" i="12" s="1"/>
  <c r="M6" i="12" a="1"/>
  <c r="M6" i="12" s="1"/>
  <c r="L6" i="12" a="1"/>
  <c r="L6" i="12" s="1"/>
  <c r="K6" i="12" a="1"/>
  <c r="K6" i="12" s="1"/>
  <c r="J6" i="12" a="1"/>
  <c r="J6" i="12" s="1"/>
  <c r="N5" i="12" a="1"/>
  <c r="N5" i="12" s="1"/>
  <c r="M5" i="12" a="1"/>
  <c r="M5" i="12" s="1"/>
  <c r="L5" i="12" a="1"/>
  <c r="L5" i="12" s="1"/>
  <c r="K5" i="12" a="1"/>
  <c r="K5" i="12" s="1"/>
  <c r="J5" i="12" a="1"/>
  <c r="J5" i="12" s="1"/>
  <c r="N4" i="12" a="1"/>
  <c r="N4" i="12" s="1"/>
  <c r="M4" i="12" a="1"/>
  <c r="M4" i="12" s="1"/>
  <c r="L4" i="12" a="1"/>
  <c r="L4" i="12" s="1"/>
  <c r="K4" i="12" a="1"/>
  <c r="K4" i="12" s="1"/>
  <c r="J4" i="12" a="1"/>
  <c r="J4" i="12" s="1"/>
  <c r="J22" i="11" a="1"/>
  <c r="J22" i="11" s="1"/>
  <c r="J21" i="11" a="1"/>
  <c r="J21" i="11" s="1"/>
  <c r="N20" i="11" a="1"/>
  <c r="N20" i="11" s="1"/>
  <c r="J20" i="11" a="1"/>
  <c r="J20" i="11" s="1"/>
  <c r="N19" i="11" a="1"/>
  <c r="N19" i="11" s="1"/>
  <c r="J19" i="11" a="1"/>
  <c r="J19" i="11" s="1"/>
  <c r="N18" i="11" a="1"/>
  <c r="N18" i="11" s="1"/>
  <c r="L18" i="11" a="1"/>
  <c r="L18" i="11" s="1"/>
  <c r="J18" i="11" a="1"/>
  <c r="J18" i="11" s="1"/>
  <c r="N17" i="11" a="1"/>
  <c r="N17" i="11" s="1"/>
  <c r="L17" i="11" a="1"/>
  <c r="L17" i="11" s="1"/>
  <c r="J17" i="11" a="1"/>
  <c r="J17" i="11" s="1"/>
  <c r="H17" i="11"/>
  <c r="G17" i="11"/>
  <c r="F17" i="11"/>
  <c r="E17" i="11"/>
  <c r="D17" i="11"/>
  <c r="D21" i="11" s="1"/>
  <c r="N16" i="11" a="1"/>
  <c r="N16" i="11" s="1"/>
  <c r="L16" i="11" a="1"/>
  <c r="L16" i="11" s="1"/>
  <c r="J16" i="11" a="1"/>
  <c r="J16" i="11" s="1"/>
  <c r="N15" i="11" a="1"/>
  <c r="N15" i="11" s="1"/>
  <c r="L15" i="11" a="1"/>
  <c r="L15" i="11" s="1"/>
  <c r="J15" i="11" a="1"/>
  <c r="J15" i="11" s="1"/>
  <c r="N14" i="11" a="1"/>
  <c r="N14" i="11" s="1"/>
  <c r="L14" i="11" a="1"/>
  <c r="L14" i="11" s="1"/>
  <c r="J14" i="11" a="1"/>
  <c r="J14" i="11" s="1"/>
  <c r="N13" i="11" a="1"/>
  <c r="N13" i="11" s="1"/>
  <c r="M13" i="11" a="1"/>
  <c r="M13" i="11" s="1"/>
  <c r="L13" i="11" a="1"/>
  <c r="L13" i="11" s="1"/>
  <c r="K13" i="11" a="1"/>
  <c r="K13" i="11" s="1"/>
  <c r="J13" i="11" a="1"/>
  <c r="J13" i="11" s="1"/>
  <c r="N12" i="11" a="1"/>
  <c r="N12" i="11" s="1"/>
  <c r="M12" i="11" a="1"/>
  <c r="M12" i="11" s="1"/>
  <c r="L12" i="11" a="1"/>
  <c r="L12" i="11" s="1"/>
  <c r="K12" i="11" a="1"/>
  <c r="K12" i="11" s="1"/>
  <c r="J12" i="11" a="1"/>
  <c r="J12" i="11" s="1"/>
  <c r="N10" i="11" a="1"/>
  <c r="N10" i="11" s="1"/>
  <c r="M10" i="11" a="1"/>
  <c r="M10" i="11" s="1"/>
  <c r="L10" i="11" a="1"/>
  <c r="L10" i="11" s="1"/>
  <c r="K10" i="11" a="1"/>
  <c r="K10" i="11" s="1"/>
  <c r="J10" i="11" a="1"/>
  <c r="J10" i="11" s="1"/>
  <c r="N9" i="11" a="1"/>
  <c r="N9" i="11" s="1"/>
  <c r="M9" i="11" a="1"/>
  <c r="M9" i="11" s="1"/>
  <c r="L9" i="11" a="1"/>
  <c r="L9" i="11" s="1"/>
  <c r="K9" i="11" a="1"/>
  <c r="K9" i="11" s="1"/>
  <c r="J9" i="11" a="1"/>
  <c r="J9" i="11" s="1"/>
  <c r="N8" i="11" a="1"/>
  <c r="N8" i="11" s="1"/>
  <c r="M8" i="11" a="1"/>
  <c r="M8" i="11" s="1"/>
  <c r="L8" i="11" a="1"/>
  <c r="L8" i="11" s="1"/>
  <c r="K8" i="11" a="1"/>
  <c r="K8" i="11" s="1"/>
  <c r="J8" i="11" a="1"/>
  <c r="J8" i="11" s="1"/>
  <c r="N7" i="11" a="1"/>
  <c r="N7" i="11" s="1"/>
  <c r="M7" i="11" a="1"/>
  <c r="M7" i="11" s="1"/>
  <c r="L7" i="11" a="1"/>
  <c r="L7" i="11" s="1"/>
  <c r="K7" i="11" a="1"/>
  <c r="K7" i="11" s="1"/>
  <c r="J7" i="11" a="1"/>
  <c r="J7" i="11" s="1"/>
  <c r="N6" i="11" a="1"/>
  <c r="N6" i="11" s="1"/>
  <c r="M6" i="11" a="1"/>
  <c r="M6" i="11" s="1"/>
  <c r="L6" i="11" a="1"/>
  <c r="L6" i="11" s="1"/>
  <c r="K6" i="11" a="1"/>
  <c r="K6" i="11" s="1"/>
  <c r="J6" i="11" a="1"/>
  <c r="J6" i="11" s="1"/>
  <c r="N5" i="11" a="1"/>
  <c r="N5" i="11" s="1"/>
  <c r="M5" i="11" a="1"/>
  <c r="M5" i="11" s="1"/>
  <c r="L5" i="11" a="1"/>
  <c r="L5" i="11" s="1"/>
  <c r="K5" i="11" a="1"/>
  <c r="K5" i="11" s="1"/>
  <c r="J5" i="11" a="1"/>
  <c r="J5" i="11" s="1"/>
  <c r="N4" i="11" a="1"/>
  <c r="N4" i="11" s="1"/>
  <c r="M4" i="11" a="1"/>
  <c r="M4" i="11" s="1"/>
  <c r="L4" i="11" a="1"/>
  <c r="L4" i="11" s="1"/>
  <c r="K4" i="11" a="1"/>
  <c r="K4" i="11" s="1"/>
  <c r="J4" i="11" a="1"/>
  <c r="J4" i="11" s="1"/>
  <c r="J29" i="10" a="1"/>
  <c r="J29" i="10" s="1"/>
  <c r="J28" i="10" a="1"/>
  <c r="J28" i="10" s="1"/>
  <c r="N27" i="10" a="1"/>
  <c r="N27" i="10" s="1"/>
  <c r="J27" i="10" a="1"/>
  <c r="J27" i="10" s="1"/>
  <c r="N26" i="10" a="1"/>
  <c r="N26" i="10" s="1"/>
  <c r="J26" i="10" a="1"/>
  <c r="J26" i="10" s="1"/>
  <c r="N25" i="10" a="1"/>
  <c r="N25" i="10" s="1"/>
  <c r="L25" i="10" a="1"/>
  <c r="L25" i="10" s="1"/>
  <c r="J25" i="10" a="1"/>
  <c r="J25" i="10" s="1"/>
  <c r="N24" i="10" a="1"/>
  <c r="N24" i="10" s="1"/>
  <c r="L24" i="10" a="1"/>
  <c r="L24" i="10" s="1"/>
  <c r="J24" i="10" a="1"/>
  <c r="J24" i="10" s="1"/>
  <c r="H24" i="10"/>
  <c r="G24" i="10"/>
  <c r="F24" i="10"/>
  <c r="E24" i="10"/>
  <c r="E28" i="10" s="1"/>
  <c r="D24" i="10"/>
  <c r="D28" i="10" s="1"/>
  <c r="N23" i="10" a="1"/>
  <c r="N23" i="10" s="1"/>
  <c r="L23" i="10" a="1"/>
  <c r="L23" i="10" s="1"/>
  <c r="J23" i="10" a="1"/>
  <c r="J23" i="10" s="1"/>
  <c r="N22" i="10" a="1"/>
  <c r="N22" i="10" s="1"/>
  <c r="L22" i="10" a="1"/>
  <c r="L22" i="10" s="1"/>
  <c r="J22" i="10" a="1"/>
  <c r="J22" i="10" s="1"/>
  <c r="N21" i="10" a="1"/>
  <c r="N21" i="10" s="1"/>
  <c r="L21" i="10" a="1"/>
  <c r="L21" i="10" s="1"/>
  <c r="J21" i="10" a="1"/>
  <c r="J21" i="10" s="1"/>
  <c r="N20" i="10" a="1"/>
  <c r="N20" i="10" s="1"/>
  <c r="L20" i="10" a="1"/>
  <c r="L20" i="10" s="1"/>
  <c r="J20" i="10" a="1"/>
  <c r="J20" i="10" s="1"/>
  <c r="N19" i="10" a="1"/>
  <c r="N19" i="10" s="1"/>
  <c r="L19" i="10" a="1"/>
  <c r="L19" i="10" s="1"/>
  <c r="J19" i="10" a="1"/>
  <c r="J19" i="10" s="1"/>
  <c r="N18" i="10" a="1"/>
  <c r="N18" i="10" s="1"/>
  <c r="L18" i="10" a="1"/>
  <c r="L18" i="10" s="1"/>
  <c r="J18" i="10" a="1"/>
  <c r="J18" i="10" s="1"/>
  <c r="N17" i="10" a="1"/>
  <c r="N17" i="10" s="1"/>
  <c r="L17" i="10" a="1"/>
  <c r="L17" i="10" s="1"/>
  <c r="J17" i="10" a="1"/>
  <c r="J17" i="10" s="1"/>
  <c r="N16" i="10" a="1"/>
  <c r="N16" i="10" s="1"/>
  <c r="L16" i="10" a="1"/>
  <c r="L16" i="10" s="1"/>
  <c r="K16" i="10" a="1"/>
  <c r="K16" i="10" s="1"/>
  <c r="J16" i="10" a="1"/>
  <c r="J16" i="10" s="1"/>
  <c r="N15" i="10" a="1"/>
  <c r="N15" i="10" s="1"/>
  <c r="L15" i="10" a="1"/>
  <c r="L15" i="10" s="1"/>
  <c r="K15" i="10" a="1"/>
  <c r="K15" i="10" s="1"/>
  <c r="J15" i="10" a="1"/>
  <c r="J15" i="10" s="1"/>
  <c r="N14" i="10" a="1"/>
  <c r="N14" i="10" s="1"/>
  <c r="M14" i="10" a="1"/>
  <c r="M14" i="10" s="1"/>
  <c r="L14" i="10" a="1"/>
  <c r="L14" i="10" s="1"/>
  <c r="K14" i="10" a="1"/>
  <c r="K14" i="10" s="1"/>
  <c r="J14" i="10" a="1"/>
  <c r="J14" i="10" s="1"/>
  <c r="N13" i="10" a="1"/>
  <c r="N13" i="10" s="1"/>
  <c r="M13" i="10" a="1"/>
  <c r="M13" i="10" s="1"/>
  <c r="L13" i="10" a="1"/>
  <c r="L13" i="10" s="1"/>
  <c r="K13" i="10" a="1"/>
  <c r="K13" i="10" s="1"/>
  <c r="J13" i="10" a="1"/>
  <c r="J13" i="10" s="1"/>
  <c r="N12" i="10" a="1"/>
  <c r="N12" i="10" s="1"/>
  <c r="M12" i="10" a="1"/>
  <c r="M12" i="10" s="1"/>
  <c r="L12" i="10" a="1"/>
  <c r="L12" i="10" s="1"/>
  <c r="K12" i="10" a="1"/>
  <c r="K12" i="10" s="1"/>
  <c r="J12" i="10" a="1"/>
  <c r="J12" i="10" s="1"/>
  <c r="N10" i="10" a="1"/>
  <c r="N10" i="10" s="1"/>
  <c r="M10" i="10" a="1"/>
  <c r="M10" i="10" s="1"/>
  <c r="L10" i="10" a="1"/>
  <c r="L10" i="10" s="1"/>
  <c r="K10" i="10" a="1"/>
  <c r="K10" i="10" s="1"/>
  <c r="J10" i="10" a="1"/>
  <c r="J10" i="10" s="1"/>
  <c r="N9" i="10" a="1"/>
  <c r="N9" i="10" s="1"/>
  <c r="M9" i="10" a="1"/>
  <c r="M9" i="10" s="1"/>
  <c r="L9" i="10" a="1"/>
  <c r="L9" i="10" s="1"/>
  <c r="K9" i="10" a="1"/>
  <c r="K9" i="10" s="1"/>
  <c r="J9" i="10" a="1"/>
  <c r="J9" i="10" s="1"/>
  <c r="N8" i="10" a="1"/>
  <c r="N8" i="10" s="1"/>
  <c r="M8" i="10" a="1"/>
  <c r="M8" i="10" s="1"/>
  <c r="L8" i="10" a="1"/>
  <c r="L8" i="10" s="1"/>
  <c r="K8" i="10" a="1"/>
  <c r="K8" i="10" s="1"/>
  <c r="J8" i="10" a="1"/>
  <c r="J8" i="10" s="1"/>
  <c r="N7" i="10" a="1"/>
  <c r="N7" i="10" s="1"/>
  <c r="M7" i="10" a="1"/>
  <c r="M7" i="10" s="1"/>
  <c r="L7" i="10" a="1"/>
  <c r="L7" i="10" s="1"/>
  <c r="K7" i="10" a="1"/>
  <c r="K7" i="10" s="1"/>
  <c r="J7" i="10" a="1"/>
  <c r="J7" i="10" s="1"/>
  <c r="N6" i="10" a="1"/>
  <c r="N6" i="10" s="1"/>
  <c r="M6" i="10" a="1"/>
  <c r="M6" i="10" s="1"/>
  <c r="L6" i="10" a="1"/>
  <c r="L6" i="10" s="1"/>
  <c r="K6" i="10" a="1"/>
  <c r="K6" i="10" s="1"/>
  <c r="J6" i="10" a="1"/>
  <c r="J6" i="10" s="1"/>
  <c r="N5" i="10" a="1"/>
  <c r="N5" i="10" s="1"/>
  <c r="M5" i="10" a="1"/>
  <c r="M5" i="10" s="1"/>
  <c r="L5" i="10" a="1"/>
  <c r="L5" i="10" s="1"/>
  <c r="K5" i="10" a="1"/>
  <c r="K5" i="10" s="1"/>
  <c r="J5" i="10" a="1"/>
  <c r="J5" i="10" s="1"/>
  <c r="N4" i="10" a="1"/>
  <c r="N4" i="10" s="1"/>
  <c r="M4" i="10" a="1"/>
  <c r="M4" i="10" s="1"/>
  <c r="L4" i="10" a="1"/>
  <c r="L4" i="10" s="1"/>
  <c r="K4" i="10" a="1"/>
  <c r="K4" i="10" s="1"/>
  <c r="J4" i="10" a="1"/>
  <c r="J4" i="10" s="1"/>
  <c r="J29" i="8" a="1"/>
  <c r="J29" i="8" s="1"/>
  <c r="J28" i="8" a="1"/>
  <c r="J28" i="8" s="1"/>
  <c r="N27" i="8" a="1"/>
  <c r="N27" i="8" s="1"/>
  <c r="J27" i="8" a="1"/>
  <c r="J27" i="8" s="1"/>
  <c r="N26" i="8" a="1"/>
  <c r="N26" i="8" s="1"/>
  <c r="J26" i="8" a="1"/>
  <c r="J26" i="8" s="1"/>
  <c r="N25" i="8" a="1"/>
  <c r="N25" i="8" s="1"/>
  <c r="L25" i="8" a="1"/>
  <c r="L25" i="8" s="1"/>
  <c r="J25" i="8" a="1"/>
  <c r="J25" i="8" s="1"/>
  <c r="N24" i="8" a="1"/>
  <c r="N24" i="8" s="1"/>
  <c r="L24" i="8" a="1"/>
  <c r="L24" i="8" s="1"/>
  <c r="J24" i="8" a="1"/>
  <c r="J24" i="8" s="1"/>
  <c r="H24" i="8"/>
  <c r="G24" i="8"/>
  <c r="F24" i="8"/>
  <c r="E24" i="8"/>
  <c r="E27" i="8" s="1"/>
  <c r="D24" i="8"/>
  <c r="D29" i="8" s="1"/>
  <c r="N23" i="8" a="1"/>
  <c r="N23" i="8" s="1"/>
  <c r="L23" i="8" a="1"/>
  <c r="L23" i="8" s="1"/>
  <c r="J23" i="8" a="1"/>
  <c r="J23" i="8" s="1"/>
  <c r="N22" i="8" a="1"/>
  <c r="N22" i="8" s="1"/>
  <c r="L22" i="8" a="1"/>
  <c r="L22" i="8" s="1"/>
  <c r="J22" i="8" a="1"/>
  <c r="J22" i="8" s="1"/>
  <c r="N21" i="8" a="1"/>
  <c r="N21" i="8" s="1"/>
  <c r="L21" i="8" a="1"/>
  <c r="L21" i="8" s="1"/>
  <c r="J21" i="8" a="1"/>
  <c r="J21" i="8" s="1"/>
  <c r="N20" i="8" a="1"/>
  <c r="N20" i="8" s="1"/>
  <c r="L20" i="8" a="1"/>
  <c r="L20" i="8" s="1"/>
  <c r="J20" i="8" a="1"/>
  <c r="J20" i="8" s="1"/>
  <c r="N19" i="8" a="1"/>
  <c r="N19" i="8" s="1"/>
  <c r="L19" i="8" a="1"/>
  <c r="L19" i="8" s="1"/>
  <c r="J19" i="8" a="1"/>
  <c r="J19" i="8" s="1"/>
  <c r="N18" i="8" a="1"/>
  <c r="N18" i="8" s="1"/>
  <c r="L18" i="8" a="1"/>
  <c r="L18" i="8" s="1"/>
  <c r="J18" i="8" a="1"/>
  <c r="J18" i="8" s="1"/>
  <c r="N17" i="8" a="1"/>
  <c r="N17" i="8" s="1"/>
  <c r="L17" i="8" a="1"/>
  <c r="L17" i="8" s="1"/>
  <c r="J17" i="8" a="1"/>
  <c r="J17" i="8" s="1"/>
  <c r="N16" i="8" a="1"/>
  <c r="N16" i="8" s="1"/>
  <c r="L16" i="8" a="1"/>
  <c r="L16" i="8" s="1"/>
  <c r="K16" i="8" a="1"/>
  <c r="K16" i="8" s="1"/>
  <c r="J16" i="8" a="1"/>
  <c r="J16" i="8" s="1"/>
  <c r="N15" i="8" a="1"/>
  <c r="N15" i="8" s="1"/>
  <c r="L15" i="8" a="1"/>
  <c r="L15" i="8" s="1"/>
  <c r="K15" i="8" a="1"/>
  <c r="K15" i="8" s="1"/>
  <c r="J15" i="8" a="1"/>
  <c r="J15" i="8" s="1"/>
  <c r="N14" i="8" a="1"/>
  <c r="N14" i="8" s="1"/>
  <c r="M14" i="8" a="1"/>
  <c r="M14" i="8" s="1"/>
  <c r="L14" i="8" a="1"/>
  <c r="L14" i="8" s="1"/>
  <c r="K14" i="8" a="1"/>
  <c r="K14" i="8" s="1"/>
  <c r="J14" i="8" a="1"/>
  <c r="J14" i="8" s="1"/>
  <c r="N13" i="8" a="1"/>
  <c r="N13" i="8" s="1"/>
  <c r="M13" i="8" a="1"/>
  <c r="M13" i="8" s="1"/>
  <c r="L13" i="8" a="1"/>
  <c r="L13" i="8" s="1"/>
  <c r="K13" i="8" a="1"/>
  <c r="K13" i="8" s="1"/>
  <c r="J13" i="8" a="1"/>
  <c r="J13" i="8" s="1"/>
  <c r="N12" i="8" a="1"/>
  <c r="N12" i="8" s="1"/>
  <c r="M12" i="8" a="1"/>
  <c r="M12" i="8" s="1"/>
  <c r="L12" i="8" a="1"/>
  <c r="L12" i="8" s="1"/>
  <c r="K12" i="8" a="1"/>
  <c r="K12" i="8" s="1"/>
  <c r="J12" i="8" a="1"/>
  <c r="J12" i="8" s="1"/>
  <c r="N10" i="8" a="1"/>
  <c r="N10" i="8" s="1"/>
  <c r="M10" i="8" a="1"/>
  <c r="M10" i="8" s="1"/>
  <c r="L10" i="8" a="1"/>
  <c r="L10" i="8" s="1"/>
  <c r="K10" i="8" a="1"/>
  <c r="K10" i="8" s="1"/>
  <c r="J10" i="8" a="1"/>
  <c r="J10" i="8" s="1"/>
  <c r="N9" i="8" a="1"/>
  <c r="N9" i="8" s="1"/>
  <c r="M9" i="8" a="1"/>
  <c r="M9" i="8" s="1"/>
  <c r="L9" i="8" a="1"/>
  <c r="L9" i="8" s="1"/>
  <c r="K9" i="8" a="1"/>
  <c r="K9" i="8" s="1"/>
  <c r="J9" i="8" a="1"/>
  <c r="J9" i="8" s="1"/>
  <c r="N8" i="8" a="1"/>
  <c r="N8" i="8" s="1"/>
  <c r="M8" i="8" a="1"/>
  <c r="M8" i="8" s="1"/>
  <c r="L8" i="8" a="1"/>
  <c r="L8" i="8" s="1"/>
  <c r="K8" i="8" a="1"/>
  <c r="K8" i="8" s="1"/>
  <c r="J8" i="8" a="1"/>
  <c r="J8" i="8" s="1"/>
  <c r="N7" i="8" a="1"/>
  <c r="N7" i="8" s="1"/>
  <c r="M7" i="8" a="1"/>
  <c r="M7" i="8" s="1"/>
  <c r="L7" i="8" a="1"/>
  <c r="L7" i="8" s="1"/>
  <c r="K7" i="8" a="1"/>
  <c r="K7" i="8" s="1"/>
  <c r="J7" i="8" a="1"/>
  <c r="J7" i="8" s="1"/>
  <c r="N6" i="8" a="1"/>
  <c r="N6" i="8" s="1"/>
  <c r="M6" i="8" a="1"/>
  <c r="M6" i="8" s="1"/>
  <c r="L6" i="8" a="1"/>
  <c r="L6" i="8" s="1"/>
  <c r="K6" i="8" a="1"/>
  <c r="K6" i="8" s="1"/>
  <c r="J6" i="8" a="1"/>
  <c r="J6" i="8" s="1"/>
  <c r="N5" i="8" a="1"/>
  <c r="N5" i="8" s="1"/>
  <c r="M5" i="8" a="1"/>
  <c r="M5" i="8" s="1"/>
  <c r="L5" i="8" a="1"/>
  <c r="L5" i="8" s="1"/>
  <c r="K5" i="8" a="1"/>
  <c r="K5" i="8" s="1"/>
  <c r="J5" i="8" a="1"/>
  <c r="J5" i="8" s="1"/>
  <c r="N4" i="8" a="1"/>
  <c r="N4" i="8" s="1"/>
  <c r="M4" i="8" a="1"/>
  <c r="M4" i="8" s="1"/>
  <c r="L4" i="8" a="1"/>
  <c r="L4" i="8" s="1"/>
  <c r="K4" i="8" a="1"/>
  <c r="K4" i="8" s="1"/>
  <c r="J4" i="8" a="1"/>
  <c r="J4" i="8" s="1"/>
  <c r="J28" i="7" a="1"/>
  <c r="J28" i="7" s="1"/>
  <c r="J27" i="7" a="1"/>
  <c r="J27" i="7" s="1"/>
  <c r="N26" i="7" a="1"/>
  <c r="N26" i="7" s="1"/>
  <c r="J26" i="7" a="1"/>
  <c r="J26" i="7" s="1"/>
  <c r="N25" i="7" a="1"/>
  <c r="N25" i="7" s="1"/>
  <c r="J25" i="7" a="1"/>
  <c r="J25" i="7" s="1"/>
  <c r="N24" i="7" a="1"/>
  <c r="N24" i="7" s="1"/>
  <c r="L24" i="7" a="1"/>
  <c r="L24" i="7" s="1"/>
  <c r="J24" i="7" a="1"/>
  <c r="J24" i="7" s="1"/>
  <c r="N23" i="7" a="1"/>
  <c r="N23" i="7" s="1"/>
  <c r="L23" i="7" a="1"/>
  <c r="L23" i="7" s="1"/>
  <c r="J23" i="7" a="1"/>
  <c r="J23" i="7" s="1"/>
  <c r="H23" i="7"/>
  <c r="G23" i="7"/>
  <c r="F23" i="7"/>
  <c r="E23" i="7"/>
  <c r="D23" i="7"/>
  <c r="D27" i="7" s="1"/>
  <c r="N22" i="7" a="1"/>
  <c r="N22" i="7" s="1"/>
  <c r="L22" i="7" a="1"/>
  <c r="L22" i="7" s="1"/>
  <c r="J22" i="7" a="1"/>
  <c r="J22" i="7" s="1"/>
  <c r="N21" i="7" a="1"/>
  <c r="N21" i="7" s="1"/>
  <c r="L21" i="7" a="1"/>
  <c r="L21" i="7" s="1"/>
  <c r="J21" i="7" a="1"/>
  <c r="J21" i="7" s="1"/>
  <c r="N20" i="7" a="1"/>
  <c r="N20" i="7" s="1"/>
  <c r="L20" i="7" a="1"/>
  <c r="L20" i="7" s="1"/>
  <c r="J20" i="7" a="1"/>
  <c r="J20" i="7" s="1"/>
  <c r="N19" i="7" a="1"/>
  <c r="N19" i="7" s="1"/>
  <c r="L19" i="7" a="1"/>
  <c r="L19" i="7" s="1"/>
  <c r="J19" i="7" a="1"/>
  <c r="J19" i="7" s="1"/>
  <c r="N18" i="7" a="1"/>
  <c r="N18" i="7" s="1"/>
  <c r="L18" i="7" a="1"/>
  <c r="L18" i="7" s="1"/>
  <c r="J18" i="7" a="1"/>
  <c r="J18" i="7" s="1"/>
  <c r="N17" i="7" a="1"/>
  <c r="N17" i="7" s="1"/>
  <c r="L17" i="7" a="1"/>
  <c r="L17" i="7" s="1"/>
  <c r="J17" i="7" a="1"/>
  <c r="J17" i="7" s="1"/>
  <c r="N16" i="7" a="1"/>
  <c r="N16" i="7" s="1"/>
  <c r="L16" i="7" a="1"/>
  <c r="L16" i="7" s="1"/>
  <c r="K16" i="7" a="1"/>
  <c r="K16" i="7" s="1"/>
  <c r="J16" i="7" a="1"/>
  <c r="J16" i="7" s="1"/>
  <c r="N15" i="7" a="1"/>
  <c r="N15" i="7" s="1"/>
  <c r="L15" i="7" a="1"/>
  <c r="L15" i="7" s="1"/>
  <c r="K15" i="7" a="1"/>
  <c r="K15" i="7" s="1"/>
  <c r="J15" i="7" a="1"/>
  <c r="J15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N13" i="7" a="1"/>
  <c r="N13" i="7" s="1"/>
  <c r="M13" i="7" a="1"/>
  <c r="M13" i="7" s="1"/>
  <c r="L13" i="7" a="1"/>
  <c r="L13" i="7" s="1"/>
  <c r="K13" i="7" a="1"/>
  <c r="K13" i="7" s="1"/>
  <c r="J13" i="7" a="1"/>
  <c r="J13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E35" i="2"/>
  <c r="F35" i="2" s="1"/>
  <c r="G35" i="2" s="1"/>
  <c r="H35" i="2" s="1"/>
  <c r="E34" i="2"/>
  <c r="F34" i="2" s="1"/>
  <c r="G34" i="2" s="1"/>
  <c r="E33" i="2"/>
  <c r="F33" i="2" s="1"/>
  <c r="E32" i="2"/>
  <c r="F32" i="2" s="1"/>
  <c r="E31" i="2"/>
  <c r="J29" i="6" a="1"/>
  <c r="J29" i="6" s="1"/>
  <c r="N27" i="6" a="1"/>
  <c r="N27" i="6" s="1"/>
  <c r="N26" i="6" a="1"/>
  <c r="N26" i="6" s="1"/>
  <c r="N25" i="6" a="1"/>
  <c r="N25" i="6" s="1"/>
  <c r="L25" i="6" a="1"/>
  <c r="L25" i="6" s="1"/>
  <c r="J25" i="6" a="1"/>
  <c r="J25" i="6" s="1"/>
  <c r="N24" i="6" a="1"/>
  <c r="N24" i="6" s="1"/>
  <c r="L24" i="6" a="1"/>
  <c r="L24" i="6" s="1"/>
  <c r="J24" i="6" a="1"/>
  <c r="J24" i="6" s="1"/>
  <c r="H24" i="6"/>
  <c r="G24" i="6"/>
  <c r="F24" i="6"/>
  <c r="E24" i="6"/>
  <c r="E27" i="6" s="1"/>
  <c r="D24" i="6"/>
  <c r="D29" i="6" s="1"/>
  <c r="N23" i="6" a="1"/>
  <c r="N23" i="6" s="1"/>
  <c r="L23" i="6" a="1"/>
  <c r="L23" i="6" s="1"/>
  <c r="J23" i="6" a="1"/>
  <c r="J23" i="6" s="1"/>
  <c r="N22" i="6" a="1"/>
  <c r="N22" i="6" s="1"/>
  <c r="L22" i="6" a="1"/>
  <c r="L22" i="6" s="1"/>
  <c r="J22" i="6" a="1"/>
  <c r="J22" i="6" s="1"/>
  <c r="N21" i="6" a="1"/>
  <c r="N21" i="6" s="1"/>
  <c r="L21" i="6" a="1"/>
  <c r="L21" i="6" s="1"/>
  <c r="J21" i="6" a="1"/>
  <c r="J21" i="6" s="1"/>
  <c r="N20" i="6" a="1"/>
  <c r="N20" i="6" s="1"/>
  <c r="L20" i="6" a="1"/>
  <c r="L20" i="6" s="1"/>
  <c r="J20" i="6" a="1"/>
  <c r="J20" i="6" s="1"/>
  <c r="N19" i="6" a="1"/>
  <c r="N19" i="6" s="1"/>
  <c r="L19" i="6" a="1"/>
  <c r="L19" i="6" s="1"/>
  <c r="J19" i="6" a="1"/>
  <c r="J19" i="6" s="1"/>
  <c r="N18" i="6" a="1"/>
  <c r="N18" i="6" s="1"/>
  <c r="L18" i="6" a="1"/>
  <c r="L18" i="6" s="1"/>
  <c r="J18" i="6" a="1"/>
  <c r="J18" i="6" s="1"/>
  <c r="N17" i="6" a="1"/>
  <c r="N17" i="6" s="1"/>
  <c r="L17" i="6" a="1"/>
  <c r="L17" i="6" s="1"/>
  <c r="J17" i="6" a="1"/>
  <c r="J17" i="6" s="1"/>
  <c r="N16" i="6" a="1"/>
  <c r="N16" i="6" s="1"/>
  <c r="L16" i="6" a="1"/>
  <c r="L16" i="6" s="1"/>
  <c r="K16" i="6" a="1"/>
  <c r="K16" i="6" s="1"/>
  <c r="J16" i="6" a="1"/>
  <c r="J16" i="6" s="1"/>
  <c r="N15" i="6" a="1"/>
  <c r="N15" i="6" s="1"/>
  <c r="L15" i="6" a="1"/>
  <c r="L15" i="6" s="1"/>
  <c r="K15" i="6" a="1"/>
  <c r="K15" i="6" s="1"/>
  <c r="J15" i="6" a="1"/>
  <c r="J15" i="6" s="1"/>
  <c r="N14" i="6" a="1"/>
  <c r="N14" i="6" s="1"/>
  <c r="M14" i="6" a="1"/>
  <c r="M14" i="6" s="1"/>
  <c r="L14" i="6" a="1"/>
  <c r="L14" i="6" s="1"/>
  <c r="K14" i="6" a="1"/>
  <c r="K14" i="6" s="1"/>
  <c r="J14" i="6" a="1"/>
  <c r="J14" i="6" s="1"/>
  <c r="N13" i="6" a="1"/>
  <c r="N13" i="6" s="1"/>
  <c r="M13" i="6" a="1"/>
  <c r="M13" i="6" s="1"/>
  <c r="L13" i="6" a="1"/>
  <c r="L13" i="6" s="1"/>
  <c r="K13" i="6" a="1"/>
  <c r="K13" i="6" s="1"/>
  <c r="J13" i="6" a="1"/>
  <c r="J13" i="6" s="1"/>
  <c r="N12" i="6" a="1"/>
  <c r="N12" i="6" s="1"/>
  <c r="M12" i="6" a="1"/>
  <c r="M12" i="6" s="1"/>
  <c r="L12" i="6" a="1"/>
  <c r="L12" i="6" s="1"/>
  <c r="K12" i="6" a="1"/>
  <c r="K12" i="6" s="1"/>
  <c r="J12" i="6" a="1"/>
  <c r="J12" i="6" s="1"/>
  <c r="N10" i="6" a="1"/>
  <c r="N10" i="6" s="1"/>
  <c r="M10" i="6" a="1"/>
  <c r="M10" i="6" s="1"/>
  <c r="L10" i="6" a="1"/>
  <c r="L10" i="6" s="1"/>
  <c r="K10" i="6" a="1"/>
  <c r="K10" i="6" s="1"/>
  <c r="J10" i="6" a="1"/>
  <c r="J10" i="6" s="1"/>
  <c r="N9" i="6" a="1"/>
  <c r="N9" i="6" s="1"/>
  <c r="M9" i="6" a="1"/>
  <c r="M9" i="6" s="1"/>
  <c r="L9" i="6" a="1"/>
  <c r="L9" i="6" s="1"/>
  <c r="K9" i="6" a="1"/>
  <c r="K9" i="6" s="1"/>
  <c r="J9" i="6" a="1"/>
  <c r="J9" i="6" s="1"/>
  <c r="N8" i="6" a="1"/>
  <c r="N8" i="6" s="1"/>
  <c r="M8" i="6" a="1"/>
  <c r="M8" i="6" s="1"/>
  <c r="L8" i="6" a="1"/>
  <c r="L8" i="6" s="1"/>
  <c r="K8" i="6" a="1"/>
  <c r="K8" i="6" s="1"/>
  <c r="J8" i="6" a="1"/>
  <c r="J8" i="6" s="1"/>
  <c r="N7" i="6" a="1"/>
  <c r="N7" i="6" s="1"/>
  <c r="M7" i="6" a="1"/>
  <c r="M7" i="6" s="1"/>
  <c r="L7" i="6" a="1"/>
  <c r="L7" i="6" s="1"/>
  <c r="K7" i="6" a="1"/>
  <c r="K7" i="6" s="1"/>
  <c r="J7" i="6" a="1"/>
  <c r="J7" i="6" s="1"/>
  <c r="N6" i="6" a="1"/>
  <c r="N6" i="6" s="1"/>
  <c r="M6" i="6" a="1"/>
  <c r="M6" i="6" s="1"/>
  <c r="L6" i="6" a="1"/>
  <c r="L6" i="6" s="1"/>
  <c r="K6" i="6" a="1"/>
  <c r="K6" i="6" s="1"/>
  <c r="J6" i="6" a="1"/>
  <c r="J6" i="6" s="1"/>
  <c r="N5" i="6" a="1"/>
  <c r="N5" i="6" s="1"/>
  <c r="M5" i="6" a="1"/>
  <c r="M5" i="6" s="1"/>
  <c r="L5" i="6" a="1"/>
  <c r="L5" i="6" s="1"/>
  <c r="K5" i="6" a="1"/>
  <c r="K5" i="6" s="1"/>
  <c r="J5" i="6" a="1"/>
  <c r="J5" i="6" s="1"/>
  <c r="N4" i="6" a="1"/>
  <c r="N4" i="6" s="1"/>
  <c r="M4" i="6" a="1"/>
  <c r="M4" i="6" s="1"/>
  <c r="L4" i="6" a="1"/>
  <c r="L4" i="6" s="1"/>
  <c r="K4" i="6" a="1"/>
  <c r="K4" i="6" s="1"/>
  <c r="J4" i="6" a="1"/>
  <c r="J4" i="6" s="1"/>
  <c r="J29" i="5" a="1"/>
  <c r="J29" i="5" s="1"/>
  <c r="J28" i="5" a="1"/>
  <c r="J28" i="5" s="1"/>
  <c r="N27" i="5" a="1"/>
  <c r="N27" i="5" s="1"/>
  <c r="J27" i="5" a="1"/>
  <c r="J27" i="5" s="1"/>
  <c r="N26" i="5" a="1"/>
  <c r="N26" i="5" s="1"/>
  <c r="J26" i="5" a="1"/>
  <c r="J26" i="5" s="1"/>
  <c r="N25" i="5" a="1"/>
  <c r="N25" i="5" s="1"/>
  <c r="L25" i="5" a="1"/>
  <c r="L25" i="5" s="1"/>
  <c r="J25" i="5" a="1"/>
  <c r="J25" i="5" s="1"/>
  <c r="N24" i="5" a="1"/>
  <c r="N24" i="5" s="1"/>
  <c r="L24" i="5" a="1"/>
  <c r="L24" i="5" s="1"/>
  <c r="J24" i="5" a="1"/>
  <c r="J24" i="5" s="1"/>
  <c r="H24" i="5"/>
  <c r="G24" i="5"/>
  <c r="F24" i="5"/>
  <c r="E24" i="5"/>
  <c r="D24" i="5"/>
  <c r="D27" i="5" s="1"/>
  <c r="N23" i="5" a="1"/>
  <c r="N23" i="5" s="1"/>
  <c r="L23" i="5" a="1"/>
  <c r="L23" i="5" s="1"/>
  <c r="J23" i="5" a="1"/>
  <c r="J23" i="5" s="1"/>
  <c r="N22" i="5" a="1"/>
  <c r="N22" i="5" s="1"/>
  <c r="L22" i="5" a="1"/>
  <c r="L22" i="5" s="1"/>
  <c r="J22" i="5" a="1"/>
  <c r="J22" i="5" s="1"/>
  <c r="N21" i="5" a="1"/>
  <c r="N21" i="5" s="1"/>
  <c r="L21" i="5" a="1"/>
  <c r="L21" i="5" s="1"/>
  <c r="J21" i="5" a="1"/>
  <c r="J21" i="5" s="1"/>
  <c r="N20" i="5" a="1"/>
  <c r="N20" i="5" s="1"/>
  <c r="L20" i="5" a="1"/>
  <c r="L20" i="5" s="1"/>
  <c r="J20" i="5" a="1"/>
  <c r="J20" i="5" s="1"/>
  <c r="N10" i="5" a="1"/>
  <c r="N10" i="5" s="1"/>
  <c r="M10" i="5" a="1"/>
  <c r="M10" i="5" s="1"/>
  <c r="L10" i="5" a="1"/>
  <c r="L10" i="5" s="1"/>
  <c r="K10" i="5" a="1"/>
  <c r="K10" i="5" s="1"/>
  <c r="J10" i="5" a="1"/>
  <c r="J10" i="5" s="1"/>
  <c r="N9" i="5" a="1"/>
  <c r="N9" i="5" s="1"/>
  <c r="M9" i="5" a="1"/>
  <c r="M9" i="5" s="1"/>
  <c r="L9" i="5" a="1"/>
  <c r="L9" i="5" s="1"/>
  <c r="K9" i="5" a="1"/>
  <c r="K9" i="5" s="1"/>
  <c r="J9" i="5" a="1"/>
  <c r="J9" i="5" s="1"/>
  <c r="N8" i="5" a="1"/>
  <c r="N8" i="5" s="1"/>
  <c r="M8" i="5" a="1"/>
  <c r="M8" i="5" s="1"/>
  <c r="L8" i="5" a="1"/>
  <c r="L8" i="5" s="1"/>
  <c r="K8" i="5" a="1"/>
  <c r="K8" i="5" s="1"/>
  <c r="J8" i="5" a="1"/>
  <c r="J8" i="5" s="1"/>
  <c r="N7" i="5" a="1"/>
  <c r="N7" i="5" s="1"/>
  <c r="M7" i="5" a="1"/>
  <c r="M7" i="5" s="1"/>
  <c r="L7" i="5" a="1"/>
  <c r="L7" i="5" s="1"/>
  <c r="K7" i="5" a="1"/>
  <c r="K7" i="5" s="1"/>
  <c r="J7" i="5" a="1"/>
  <c r="J7" i="5" s="1"/>
  <c r="N6" i="5" a="1"/>
  <c r="N6" i="5" s="1"/>
  <c r="M6" i="5" a="1"/>
  <c r="M6" i="5" s="1"/>
  <c r="L6" i="5" a="1"/>
  <c r="L6" i="5" s="1"/>
  <c r="K6" i="5" a="1"/>
  <c r="K6" i="5" s="1"/>
  <c r="J6" i="5" a="1"/>
  <c r="J6" i="5" s="1"/>
  <c r="N5" i="5" a="1"/>
  <c r="N5" i="5" s="1"/>
  <c r="M5" i="5" a="1"/>
  <c r="M5" i="5" s="1"/>
  <c r="L5" i="5" a="1"/>
  <c r="L5" i="5" s="1"/>
  <c r="K5" i="5" a="1"/>
  <c r="K5" i="5" s="1"/>
  <c r="J5" i="5" a="1"/>
  <c r="J5" i="5" s="1"/>
  <c r="N4" i="5" a="1"/>
  <c r="N4" i="5" s="1"/>
  <c r="M4" i="5" a="1"/>
  <c r="M4" i="5" s="1"/>
  <c r="L4" i="5" a="1"/>
  <c r="L4" i="5" s="1"/>
  <c r="K4" i="5" a="1"/>
  <c r="K4" i="5" s="1"/>
  <c r="J4" i="5" a="1"/>
  <c r="J4" i="5" s="1"/>
  <c r="J29" i="4" a="1"/>
  <c r="J29" i="4" s="1"/>
  <c r="J28" i="4" a="1"/>
  <c r="J28" i="4" s="1"/>
  <c r="N27" i="4" a="1"/>
  <c r="N27" i="4" s="1"/>
  <c r="J27" i="4" a="1"/>
  <c r="J27" i="4" s="1"/>
  <c r="N26" i="4" a="1"/>
  <c r="N26" i="4" s="1"/>
  <c r="J26" i="4" a="1"/>
  <c r="J26" i="4" s="1"/>
  <c r="N25" i="4" a="1"/>
  <c r="N25" i="4" s="1"/>
  <c r="L25" i="4" a="1"/>
  <c r="L25" i="4" s="1"/>
  <c r="J25" i="4" a="1"/>
  <c r="J25" i="4" s="1"/>
  <c r="N24" i="4" a="1"/>
  <c r="N24" i="4" s="1"/>
  <c r="L24" i="4" a="1"/>
  <c r="L24" i="4" s="1"/>
  <c r="J24" i="4" a="1"/>
  <c r="J24" i="4" s="1"/>
  <c r="H24" i="4"/>
  <c r="G24" i="4"/>
  <c r="F24" i="4"/>
  <c r="E24" i="4"/>
  <c r="D24" i="4"/>
  <c r="D28" i="4" s="1"/>
  <c r="N23" i="4" a="1"/>
  <c r="N23" i="4" s="1"/>
  <c r="L23" i="4" a="1"/>
  <c r="L23" i="4" s="1"/>
  <c r="J23" i="4" a="1"/>
  <c r="J23" i="4" s="1"/>
  <c r="N22" i="4" a="1"/>
  <c r="N22" i="4" s="1"/>
  <c r="L22" i="4" a="1"/>
  <c r="L22" i="4" s="1"/>
  <c r="J22" i="4" a="1"/>
  <c r="J22" i="4" s="1"/>
  <c r="N21" i="4" a="1"/>
  <c r="N21" i="4" s="1"/>
  <c r="L21" i="4" a="1"/>
  <c r="L21" i="4" s="1"/>
  <c r="J21" i="4" a="1"/>
  <c r="J21" i="4" s="1"/>
  <c r="N20" i="4" a="1"/>
  <c r="N20" i="4" s="1"/>
  <c r="L20" i="4" a="1"/>
  <c r="L20" i="4" s="1"/>
  <c r="J20" i="4" a="1"/>
  <c r="J20" i="4" s="1"/>
  <c r="N19" i="4" a="1"/>
  <c r="N19" i="4" s="1"/>
  <c r="L19" i="4" a="1"/>
  <c r="L19" i="4" s="1"/>
  <c r="J19" i="4" a="1"/>
  <c r="J19" i="4" s="1"/>
  <c r="N18" i="4" a="1"/>
  <c r="N18" i="4" s="1"/>
  <c r="L18" i="4" a="1"/>
  <c r="L18" i="4" s="1"/>
  <c r="J18" i="4" a="1"/>
  <c r="J18" i="4" s="1"/>
  <c r="N17" i="4" a="1"/>
  <c r="N17" i="4" s="1"/>
  <c r="L17" i="4" a="1"/>
  <c r="L17" i="4" s="1"/>
  <c r="J17" i="4" a="1"/>
  <c r="J17" i="4" s="1"/>
  <c r="N16" i="4" a="1"/>
  <c r="N16" i="4" s="1"/>
  <c r="L16" i="4" a="1"/>
  <c r="L16" i="4" s="1"/>
  <c r="K16" i="4" a="1"/>
  <c r="K16" i="4" s="1"/>
  <c r="J16" i="4" a="1"/>
  <c r="J16" i="4" s="1"/>
  <c r="N15" i="4" a="1"/>
  <c r="N15" i="4" s="1"/>
  <c r="L15" i="4" a="1"/>
  <c r="L15" i="4" s="1"/>
  <c r="K15" i="4" a="1"/>
  <c r="K15" i="4" s="1"/>
  <c r="J15" i="4" a="1"/>
  <c r="J15" i="4" s="1"/>
  <c r="N14" i="4" a="1"/>
  <c r="N14" i="4" s="1"/>
  <c r="M14" i="4" a="1"/>
  <c r="M14" i="4" s="1"/>
  <c r="L14" i="4" a="1"/>
  <c r="L14" i="4" s="1"/>
  <c r="K14" i="4" a="1"/>
  <c r="K14" i="4" s="1"/>
  <c r="J14" i="4" a="1"/>
  <c r="J14" i="4" s="1"/>
  <c r="N13" i="4" a="1"/>
  <c r="N13" i="4" s="1"/>
  <c r="M13" i="4" a="1"/>
  <c r="M13" i="4" s="1"/>
  <c r="L13" i="4" a="1"/>
  <c r="L13" i="4" s="1"/>
  <c r="K13" i="4" a="1"/>
  <c r="K13" i="4" s="1"/>
  <c r="J13" i="4" a="1"/>
  <c r="J13" i="4" s="1"/>
  <c r="N12" i="4" a="1"/>
  <c r="N12" i="4" s="1"/>
  <c r="M12" i="4" a="1"/>
  <c r="M12" i="4" s="1"/>
  <c r="L12" i="4" a="1"/>
  <c r="L12" i="4" s="1"/>
  <c r="K12" i="4" a="1"/>
  <c r="K12" i="4" s="1"/>
  <c r="J12" i="4" a="1"/>
  <c r="J12" i="4" s="1"/>
  <c r="N10" i="4" a="1"/>
  <c r="N10" i="4" s="1"/>
  <c r="M10" i="4" a="1"/>
  <c r="M10" i="4" s="1"/>
  <c r="L10" i="4" a="1"/>
  <c r="L10" i="4" s="1"/>
  <c r="K10" i="4" a="1"/>
  <c r="K10" i="4" s="1"/>
  <c r="J10" i="4" a="1"/>
  <c r="J10" i="4" s="1"/>
  <c r="N9" i="4" a="1"/>
  <c r="N9" i="4" s="1"/>
  <c r="M9" i="4" a="1"/>
  <c r="M9" i="4" s="1"/>
  <c r="L9" i="4" a="1"/>
  <c r="L9" i="4" s="1"/>
  <c r="K9" i="4" a="1"/>
  <c r="K9" i="4" s="1"/>
  <c r="J9" i="4" a="1"/>
  <c r="J9" i="4" s="1"/>
  <c r="N8" i="4" a="1"/>
  <c r="N8" i="4" s="1"/>
  <c r="M8" i="4" a="1"/>
  <c r="M8" i="4" s="1"/>
  <c r="L8" i="4" a="1"/>
  <c r="L8" i="4" s="1"/>
  <c r="K8" i="4" a="1"/>
  <c r="K8" i="4" s="1"/>
  <c r="J8" i="4" a="1"/>
  <c r="J8" i="4" s="1"/>
  <c r="N7" i="4" a="1"/>
  <c r="N7" i="4" s="1"/>
  <c r="M7" i="4" a="1"/>
  <c r="M7" i="4" s="1"/>
  <c r="L7" i="4" a="1"/>
  <c r="L7" i="4" s="1"/>
  <c r="K7" i="4" a="1"/>
  <c r="K7" i="4" s="1"/>
  <c r="J7" i="4" a="1"/>
  <c r="J7" i="4" s="1"/>
  <c r="N6" i="4" a="1"/>
  <c r="N6" i="4" s="1"/>
  <c r="M6" i="4" a="1"/>
  <c r="M6" i="4" s="1"/>
  <c r="L6" i="4" a="1"/>
  <c r="L6" i="4" s="1"/>
  <c r="K6" i="4" a="1"/>
  <c r="K6" i="4" s="1"/>
  <c r="J6" i="4" a="1"/>
  <c r="J6" i="4" s="1"/>
  <c r="N5" i="4" a="1"/>
  <c r="N5" i="4" s="1"/>
  <c r="M5" i="4" a="1"/>
  <c r="M5" i="4" s="1"/>
  <c r="L5" i="4" a="1"/>
  <c r="L5" i="4" s="1"/>
  <c r="K5" i="4" a="1"/>
  <c r="K5" i="4" s="1"/>
  <c r="J5" i="4" a="1"/>
  <c r="J5" i="4" s="1"/>
  <c r="N4" i="4" a="1"/>
  <c r="N4" i="4" s="1"/>
  <c r="M4" i="4" a="1"/>
  <c r="M4" i="4" s="1"/>
  <c r="L4" i="4" a="1"/>
  <c r="L4" i="4" s="1"/>
  <c r="K4" i="4" a="1"/>
  <c r="K4" i="4" s="1"/>
  <c r="J4" i="4" a="1"/>
  <c r="J4" i="4" s="1"/>
  <c r="E23" i="2"/>
  <c r="F23" i="2"/>
  <c r="G23" i="2"/>
  <c r="D23" i="2"/>
  <c r="D28" i="2" s="1"/>
  <c r="D24" i="3"/>
  <c r="D28" i="3" s="1"/>
  <c r="H24" i="3"/>
  <c r="G24" i="3"/>
  <c r="F24" i="3"/>
  <c r="E24" i="3"/>
  <c r="E29" i="3" s="1"/>
  <c r="N13" i="3" a="1"/>
  <c r="N13" i="3" s="1"/>
  <c r="M13" i="3" a="1"/>
  <c r="M13" i="3" s="1"/>
  <c r="L13" i="3" a="1"/>
  <c r="L13" i="3" s="1"/>
  <c r="K13" i="3" a="1"/>
  <c r="K13" i="3" s="1"/>
  <c r="J13" i="3" a="1"/>
  <c r="J13" i="3" s="1"/>
  <c r="N12" i="3" a="1"/>
  <c r="N12" i="3" s="1"/>
  <c r="M12" i="3" a="1"/>
  <c r="M12" i="3" s="1"/>
  <c r="L12" i="3" a="1"/>
  <c r="L12" i="3" s="1"/>
  <c r="K12" i="3" a="1"/>
  <c r="K12" i="3" s="1"/>
  <c r="J12" i="3" a="1"/>
  <c r="J12" i="3" s="1"/>
  <c r="N10" i="3" a="1"/>
  <c r="N10" i="3" s="1"/>
  <c r="M10" i="3" a="1"/>
  <c r="M10" i="3" s="1"/>
  <c r="L10" i="3" a="1"/>
  <c r="L10" i="3" s="1"/>
  <c r="K10" i="3" a="1"/>
  <c r="K10" i="3" s="1"/>
  <c r="J10" i="3" a="1"/>
  <c r="J10" i="3" s="1"/>
  <c r="N9" i="3" a="1"/>
  <c r="N9" i="3" s="1"/>
  <c r="M9" i="3" a="1"/>
  <c r="M9" i="3" s="1"/>
  <c r="L9" i="3" a="1"/>
  <c r="L9" i="3" s="1"/>
  <c r="K9" i="3" a="1"/>
  <c r="K9" i="3" s="1"/>
  <c r="J9" i="3" a="1"/>
  <c r="J9" i="3" s="1"/>
  <c r="N8" i="3" a="1"/>
  <c r="N8" i="3" s="1"/>
  <c r="M8" i="3" a="1"/>
  <c r="M8" i="3" s="1"/>
  <c r="L8" i="3" a="1"/>
  <c r="L8" i="3" s="1"/>
  <c r="K8" i="3" a="1"/>
  <c r="K8" i="3" s="1"/>
  <c r="J8" i="3" a="1"/>
  <c r="J8" i="3" s="1"/>
  <c r="N7" i="3" a="1"/>
  <c r="N7" i="3" s="1"/>
  <c r="M7" i="3" a="1"/>
  <c r="M7" i="3" s="1"/>
  <c r="L7" i="3" a="1"/>
  <c r="L7" i="3" s="1"/>
  <c r="K7" i="3" a="1"/>
  <c r="K7" i="3" s="1"/>
  <c r="J7" i="3" a="1"/>
  <c r="J7" i="3" s="1"/>
  <c r="N6" i="3" a="1"/>
  <c r="N6" i="3" s="1"/>
  <c r="M6" i="3" a="1"/>
  <c r="M6" i="3" s="1"/>
  <c r="L6" i="3" a="1"/>
  <c r="L6" i="3" s="1"/>
  <c r="K6" i="3" a="1"/>
  <c r="K6" i="3" s="1"/>
  <c r="J6" i="3" a="1"/>
  <c r="J6" i="3" s="1"/>
  <c r="N5" i="3" a="1"/>
  <c r="N5" i="3" s="1"/>
  <c r="M5" i="3" a="1"/>
  <c r="M5" i="3" s="1"/>
  <c r="L5" i="3" a="1"/>
  <c r="L5" i="3" s="1"/>
  <c r="K5" i="3" a="1"/>
  <c r="K5" i="3" s="1"/>
  <c r="J5" i="3" a="1"/>
  <c r="J5" i="3" s="1"/>
  <c r="N4" i="3" a="1"/>
  <c r="N4" i="3" s="1"/>
  <c r="M4" i="3" a="1"/>
  <c r="M4" i="3" s="1"/>
  <c r="L4" i="3" a="1"/>
  <c r="L4" i="3" s="1"/>
  <c r="K4" i="3" a="1"/>
  <c r="K4" i="3" s="1"/>
  <c r="J4" i="3" a="1"/>
  <c r="J4" i="3" s="1"/>
  <c r="J5" i="2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2" i="2" a="1"/>
  <c r="J12" i="2" s="1"/>
  <c r="J24" i="2" a="1"/>
  <c r="J24" i="2" s="1"/>
  <c r="K5" i="2" a="1"/>
  <c r="K5" i="2" s="1"/>
  <c r="K6" i="2" a="1"/>
  <c r="K6" i="2" s="1"/>
  <c r="K7" i="2" a="1"/>
  <c r="K7" i="2" s="1"/>
  <c r="K8" i="2" a="1"/>
  <c r="K8" i="2" s="1"/>
  <c r="K9" i="2" a="1"/>
  <c r="K9" i="2" s="1"/>
  <c r="K10" i="2" a="1"/>
  <c r="K10" i="2" s="1"/>
  <c r="K12" i="2" a="1"/>
  <c r="K12" i="2" s="1"/>
  <c r="L5" i="2" a="1"/>
  <c r="L5" i="2" s="1"/>
  <c r="L6" i="2" a="1"/>
  <c r="L6" i="2" s="1"/>
  <c r="L7" i="2" a="1"/>
  <c r="L7" i="2" s="1"/>
  <c r="L8" i="2" a="1"/>
  <c r="L8" i="2" s="1"/>
  <c r="L9" i="2" a="1"/>
  <c r="L9" i="2" s="1"/>
  <c r="L10" i="2" a="1"/>
  <c r="L10" i="2" s="1"/>
  <c r="L24" i="2" a="1"/>
  <c r="L24" i="2" s="1"/>
  <c r="M5" i="2" a="1"/>
  <c r="M5" i="2" s="1"/>
  <c r="M6" i="2" a="1"/>
  <c r="M6" i="2" s="1"/>
  <c r="M7" i="2" a="1"/>
  <c r="M7" i="2" s="1"/>
  <c r="M8" i="2" a="1"/>
  <c r="M8" i="2" s="1"/>
  <c r="M9" i="2" a="1"/>
  <c r="M9" i="2" s="1"/>
  <c r="M10" i="2" a="1"/>
  <c r="M10" i="2" s="1"/>
  <c r="N5" i="2" a="1"/>
  <c r="N5" i="2" s="1"/>
  <c r="N6" i="2" a="1"/>
  <c r="N6" i="2" s="1"/>
  <c r="N7" i="2" a="1"/>
  <c r="N7" i="2" s="1"/>
  <c r="N8" i="2" a="1"/>
  <c r="N8" i="2" s="1"/>
  <c r="N9" i="2" a="1"/>
  <c r="N9" i="2" s="1"/>
  <c r="N10" i="2" a="1"/>
  <c r="N10" i="2" s="1"/>
  <c r="N12" i="2" a="1"/>
  <c r="N12" i="2" s="1"/>
  <c r="N24" i="2" a="1"/>
  <c r="N24" i="2" s="1"/>
  <c r="N25" i="2" a="1"/>
  <c r="N25" i="2" s="1"/>
  <c r="N26" i="2" a="1"/>
  <c r="N26" i="2" s="1"/>
  <c r="N4" i="2" a="1"/>
  <c r="N4" i="2" s="1"/>
  <c r="M4" i="2" a="1"/>
  <c r="M4" i="2" s="1"/>
  <c r="L4" i="2" a="1"/>
  <c r="L4" i="2" s="1"/>
  <c r="J25" i="2" a="1"/>
  <c r="J25" i="2" s="1"/>
  <c r="J26" i="2" a="1"/>
  <c r="J26" i="2" s="1"/>
  <c r="J27" i="2" a="1"/>
  <c r="J27" i="2" s="1"/>
  <c r="J28" i="2" a="1"/>
  <c r="J28" i="2" s="1"/>
  <c r="J4" i="2" a="1"/>
  <c r="J4" i="2" s="1"/>
  <c r="K4" i="2" a="1"/>
  <c r="K4" i="2" s="1"/>
  <c r="E28" i="16" l="1"/>
  <c r="G34" i="16"/>
  <c r="H34" i="16" s="1"/>
  <c r="H27" i="16" s="1"/>
  <c r="F27" i="16"/>
  <c r="D26" i="16"/>
  <c r="D28" i="16"/>
  <c r="E27" i="16"/>
  <c r="D27" i="27"/>
  <c r="F29" i="27"/>
  <c r="E28" i="27"/>
  <c r="D28" i="27"/>
  <c r="D26" i="27"/>
  <c r="L1" i="27" s="1"/>
  <c r="F27" i="27"/>
  <c r="F26" i="27"/>
  <c r="G35" i="27"/>
  <c r="F33" i="27"/>
  <c r="E26" i="27"/>
  <c r="E27" i="27"/>
  <c r="G32" i="27"/>
  <c r="G34" i="27"/>
  <c r="D27" i="16"/>
  <c r="H32" i="16"/>
  <c r="H29" i="16" s="1"/>
  <c r="G29" i="16"/>
  <c r="F28" i="16"/>
  <c r="G33" i="16"/>
  <c r="G35" i="16"/>
  <c r="F26" i="16"/>
  <c r="E29" i="16"/>
  <c r="E26" i="16"/>
  <c r="F29" i="16"/>
  <c r="D26" i="21"/>
  <c r="F26" i="21"/>
  <c r="E29" i="21"/>
  <c r="E26" i="21"/>
  <c r="F29" i="21"/>
  <c r="H33" i="21"/>
  <c r="H28" i="21" s="1"/>
  <c r="G28" i="21"/>
  <c r="H34" i="21"/>
  <c r="H27" i="21" s="1"/>
  <c r="G27" i="21"/>
  <c r="D28" i="21"/>
  <c r="D27" i="21"/>
  <c r="E28" i="21"/>
  <c r="G35" i="21"/>
  <c r="F27" i="21"/>
  <c r="G32" i="21"/>
  <c r="D28" i="5"/>
  <c r="E28" i="31"/>
  <c r="E27" i="31"/>
  <c r="E26" i="31"/>
  <c r="E25" i="31"/>
  <c r="F32" i="31"/>
  <c r="F34" i="31"/>
  <c r="D25" i="31"/>
  <c r="D26" i="31"/>
  <c r="D28" i="31"/>
  <c r="F31" i="31"/>
  <c r="F33" i="31"/>
  <c r="F26" i="30"/>
  <c r="F25" i="30"/>
  <c r="F28" i="30"/>
  <c r="E26" i="30"/>
  <c r="E28" i="30"/>
  <c r="E27" i="30"/>
  <c r="E26" i="29"/>
  <c r="E28" i="29"/>
  <c r="E27" i="29"/>
  <c r="E27" i="28"/>
  <c r="E25" i="28"/>
  <c r="D27" i="28"/>
  <c r="D25" i="28"/>
  <c r="F28" i="28"/>
  <c r="G31" i="28"/>
  <c r="F26" i="28"/>
  <c r="G33" i="28"/>
  <c r="F32" i="28"/>
  <c r="F34" i="28"/>
  <c r="D26" i="28"/>
  <c r="E26" i="28"/>
  <c r="G34" i="29"/>
  <c r="F25" i="29"/>
  <c r="D25" i="29"/>
  <c r="E25" i="29"/>
  <c r="D26" i="29"/>
  <c r="D28" i="29"/>
  <c r="F31" i="29"/>
  <c r="F33" i="29"/>
  <c r="F32" i="29"/>
  <c r="H32" i="30"/>
  <c r="H27" i="30" s="1"/>
  <c r="G27" i="30"/>
  <c r="F27" i="30"/>
  <c r="G34" i="30"/>
  <c r="D25" i="30"/>
  <c r="D26" i="30"/>
  <c r="D28" i="30"/>
  <c r="G31" i="30"/>
  <c r="G33" i="30"/>
  <c r="E28" i="26"/>
  <c r="E27" i="26"/>
  <c r="E26" i="26"/>
  <c r="E25" i="26"/>
  <c r="F32" i="26"/>
  <c r="F34" i="26"/>
  <c r="D25" i="26"/>
  <c r="D26" i="26"/>
  <c r="D28" i="26"/>
  <c r="F31" i="26"/>
  <c r="F33" i="26"/>
  <c r="E27" i="25"/>
  <c r="E28" i="25"/>
  <c r="F28" i="25"/>
  <c r="E26" i="25"/>
  <c r="F26" i="25"/>
  <c r="F25" i="25"/>
  <c r="G34" i="25"/>
  <c r="F32" i="25"/>
  <c r="D25" i="25"/>
  <c r="D26" i="25"/>
  <c r="D28" i="25"/>
  <c r="G31" i="25"/>
  <c r="G33" i="25"/>
  <c r="E28" i="24"/>
  <c r="E27" i="24"/>
  <c r="E26" i="24"/>
  <c r="F25" i="24"/>
  <c r="H32" i="24"/>
  <c r="H27" i="24" s="1"/>
  <c r="G27" i="24"/>
  <c r="F27" i="24"/>
  <c r="D25" i="24"/>
  <c r="G34" i="24"/>
  <c r="D26" i="24"/>
  <c r="D28" i="24"/>
  <c r="F31" i="24"/>
  <c r="F33" i="24"/>
  <c r="H27" i="23"/>
  <c r="E27" i="23"/>
  <c r="E25" i="23"/>
  <c r="D25" i="23"/>
  <c r="F28" i="23"/>
  <c r="G31" i="23"/>
  <c r="F26" i="23"/>
  <c r="G33" i="23"/>
  <c r="G27" i="23"/>
  <c r="F34" i="23"/>
  <c r="D26" i="23"/>
  <c r="D28" i="23"/>
  <c r="E26" i="23"/>
  <c r="E27" i="22"/>
  <c r="F28" i="22"/>
  <c r="F26" i="22"/>
  <c r="E25" i="22"/>
  <c r="F25" i="22"/>
  <c r="G34" i="22"/>
  <c r="F32" i="22"/>
  <c r="D25" i="22"/>
  <c r="D26" i="22"/>
  <c r="D28" i="22"/>
  <c r="E26" i="22"/>
  <c r="G31" i="22"/>
  <c r="G33" i="22"/>
  <c r="D23" i="20"/>
  <c r="D27" i="20" s="1"/>
  <c r="H23" i="20"/>
  <c r="G25" i="18"/>
  <c r="F31" i="18"/>
  <c r="F33" i="18"/>
  <c r="E27" i="20"/>
  <c r="E28" i="20"/>
  <c r="E26" i="20"/>
  <c r="E25" i="20"/>
  <c r="F32" i="20"/>
  <c r="F34" i="20"/>
  <c r="F31" i="20"/>
  <c r="F33" i="20"/>
  <c r="E27" i="19"/>
  <c r="E28" i="19"/>
  <c r="D28" i="19"/>
  <c r="E29" i="19"/>
  <c r="E26" i="19"/>
  <c r="D26" i="19"/>
  <c r="F33" i="19"/>
  <c r="F28" i="19" s="1"/>
  <c r="F35" i="19"/>
  <c r="F26" i="19" s="1"/>
  <c r="D29" i="19"/>
  <c r="F32" i="19"/>
  <c r="F34" i="19"/>
  <c r="F27" i="19" s="1"/>
  <c r="E28" i="2"/>
  <c r="F26" i="2"/>
  <c r="D25" i="2"/>
  <c r="D26" i="2"/>
  <c r="E25" i="2"/>
  <c r="F31" i="2"/>
  <c r="G31" i="2" s="1"/>
  <c r="G28" i="2" s="1"/>
  <c r="F27" i="2"/>
  <c r="E28" i="9"/>
  <c r="E29" i="4"/>
  <c r="D29" i="4"/>
  <c r="E28" i="4"/>
  <c r="D26" i="4"/>
  <c r="L1" i="4" s="1"/>
  <c r="D27" i="4"/>
  <c r="E27" i="4"/>
  <c r="E26" i="5"/>
  <c r="D26" i="5"/>
  <c r="D26" i="6"/>
  <c r="D28" i="6"/>
  <c r="D27" i="6"/>
  <c r="F29" i="6"/>
  <c r="E29" i="6"/>
  <c r="F27" i="6"/>
  <c r="E24" i="15"/>
  <c r="E26" i="17"/>
  <c r="E27" i="5"/>
  <c r="E29" i="17"/>
  <c r="E28" i="17"/>
  <c r="E27" i="17"/>
  <c r="F33" i="17"/>
  <c r="F35" i="17"/>
  <c r="D26" i="17"/>
  <c r="L1" i="17" s="1"/>
  <c r="D27" i="17"/>
  <c r="D29" i="17"/>
  <c r="F32" i="17"/>
  <c r="F34" i="17"/>
  <c r="E19" i="11"/>
  <c r="E25" i="7"/>
  <c r="H32" i="6"/>
  <c r="H29" i="6" s="1"/>
  <c r="G29" i="6"/>
  <c r="F28" i="6"/>
  <c r="G33" i="6"/>
  <c r="H34" i="6"/>
  <c r="H27" i="6" s="1"/>
  <c r="G27" i="6"/>
  <c r="F26" i="6"/>
  <c r="G35" i="6"/>
  <c r="E28" i="6"/>
  <c r="E26" i="6"/>
  <c r="D25" i="9"/>
  <c r="L1" i="9" s="1"/>
  <c r="E27" i="9"/>
  <c r="D27" i="9"/>
  <c r="E25" i="9"/>
  <c r="F28" i="9"/>
  <c r="F26" i="9"/>
  <c r="D26" i="9"/>
  <c r="E26" i="9"/>
  <c r="E27" i="15"/>
  <c r="E26" i="15"/>
  <c r="E25" i="15"/>
  <c r="F24" i="15"/>
  <c r="H26" i="15"/>
  <c r="G26" i="15"/>
  <c r="F26" i="15"/>
  <c r="D24" i="15"/>
  <c r="L1" i="15" s="1"/>
  <c r="D25" i="15"/>
  <c r="D27" i="15"/>
  <c r="G26" i="14"/>
  <c r="D24" i="14"/>
  <c r="E27" i="14"/>
  <c r="E26" i="14"/>
  <c r="F26" i="14"/>
  <c r="H26" i="14"/>
  <c r="E25" i="14"/>
  <c r="E24" i="14"/>
  <c r="F24" i="14"/>
  <c r="D25" i="14"/>
  <c r="D27" i="14"/>
  <c r="E26" i="13"/>
  <c r="E24" i="13"/>
  <c r="F25" i="13"/>
  <c r="F23" i="13"/>
  <c r="D23" i="13"/>
  <c r="E23" i="13"/>
  <c r="D24" i="13"/>
  <c r="D26" i="13"/>
  <c r="E26" i="12"/>
  <c r="E25" i="12"/>
  <c r="E24" i="12"/>
  <c r="E23" i="12"/>
  <c r="D23" i="12"/>
  <c r="D24" i="12"/>
  <c r="D26" i="12"/>
  <c r="E22" i="11"/>
  <c r="D20" i="11"/>
  <c r="F22" i="11"/>
  <c r="E21" i="11"/>
  <c r="E20" i="11"/>
  <c r="F20" i="11"/>
  <c r="D22" i="11"/>
  <c r="F19" i="11"/>
  <c r="D19" i="11"/>
  <c r="E28" i="5"/>
  <c r="D29" i="5"/>
  <c r="E26" i="2"/>
  <c r="E27" i="2"/>
  <c r="D29" i="3"/>
  <c r="E28" i="3"/>
  <c r="D26" i="3"/>
  <c r="D27" i="3"/>
  <c r="E26" i="3"/>
  <c r="E27" i="3"/>
  <c r="D27" i="2"/>
  <c r="D27" i="10"/>
  <c r="E29" i="10"/>
  <c r="E27" i="10"/>
  <c r="D26" i="10"/>
  <c r="L1" i="10" s="1"/>
  <c r="F26" i="10"/>
  <c r="D29" i="10"/>
  <c r="H28" i="10"/>
  <c r="G28" i="10"/>
  <c r="F28" i="10"/>
  <c r="E26" i="10"/>
  <c r="F29" i="8"/>
  <c r="H29" i="8"/>
  <c r="E28" i="8"/>
  <c r="F27" i="8"/>
  <c r="H27" i="8"/>
  <c r="F26" i="8"/>
  <c r="D28" i="8"/>
  <c r="E29" i="8"/>
  <c r="G27" i="8"/>
  <c r="G29" i="8"/>
  <c r="D26" i="8"/>
  <c r="L1" i="8" s="1"/>
  <c r="E26" i="8"/>
  <c r="D27" i="8"/>
  <c r="E28" i="7"/>
  <c r="F28" i="7"/>
  <c r="E27" i="7"/>
  <c r="E26" i="7"/>
  <c r="F26" i="7"/>
  <c r="F25" i="7"/>
  <c r="D25" i="7"/>
  <c r="D26" i="7"/>
  <c r="D28" i="7"/>
  <c r="F27" i="3"/>
  <c r="F29" i="3"/>
  <c r="F29" i="4"/>
  <c r="F27" i="4"/>
  <c r="F26" i="4"/>
  <c r="E26" i="4"/>
  <c r="G25" i="2"/>
  <c r="H34" i="2"/>
  <c r="H25" i="2" s="1"/>
  <c r="F25" i="2"/>
  <c r="G32" i="2"/>
  <c r="G33" i="2"/>
  <c r="F29" i="5"/>
  <c r="F28" i="5"/>
  <c r="F26" i="5"/>
  <c r="E29" i="5"/>
  <c r="G27" i="16" l="1"/>
  <c r="L1" i="16"/>
  <c r="G33" i="27"/>
  <c r="F28" i="27"/>
  <c r="H34" i="27"/>
  <c r="H27" i="27" s="1"/>
  <c r="G27" i="27"/>
  <c r="H32" i="27"/>
  <c r="H29" i="27" s="1"/>
  <c r="G29" i="27"/>
  <c r="G26" i="27"/>
  <c r="H35" i="27"/>
  <c r="H26" i="27" s="1"/>
  <c r="H35" i="16"/>
  <c r="H26" i="16" s="1"/>
  <c r="G26" i="16"/>
  <c r="G28" i="16"/>
  <c r="H33" i="16"/>
  <c r="H28" i="16" s="1"/>
  <c r="H31" i="2"/>
  <c r="H28" i="2" s="1"/>
  <c r="L1" i="21"/>
  <c r="H32" i="21"/>
  <c r="H29" i="21" s="1"/>
  <c r="G29" i="21"/>
  <c r="G26" i="21"/>
  <c r="H35" i="21"/>
  <c r="H26" i="21" s="1"/>
  <c r="L1" i="7"/>
  <c r="F26" i="31"/>
  <c r="G33" i="31"/>
  <c r="L1" i="31"/>
  <c r="F28" i="31"/>
  <c r="G31" i="31"/>
  <c r="F25" i="31"/>
  <c r="G34" i="31"/>
  <c r="G32" i="31"/>
  <c r="F27" i="31"/>
  <c r="L1" i="28"/>
  <c r="F25" i="28"/>
  <c r="G34" i="28"/>
  <c r="F27" i="28"/>
  <c r="G32" i="28"/>
  <c r="H33" i="28"/>
  <c r="H26" i="28" s="1"/>
  <c r="G26" i="28"/>
  <c r="H31" i="28"/>
  <c r="H28" i="28" s="1"/>
  <c r="G28" i="28"/>
  <c r="F26" i="29"/>
  <c r="G33" i="29"/>
  <c r="F28" i="29"/>
  <c r="G31" i="29"/>
  <c r="L1" i="29"/>
  <c r="F27" i="29"/>
  <c r="G32" i="29"/>
  <c r="G25" i="29"/>
  <c r="H34" i="29"/>
  <c r="H25" i="29" s="1"/>
  <c r="L1" i="30"/>
  <c r="H33" i="30"/>
  <c r="H26" i="30" s="1"/>
  <c r="G26" i="30"/>
  <c r="H31" i="30"/>
  <c r="H28" i="30" s="1"/>
  <c r="G28" i="30"/>
  <c r="G25" i="30"/>
  <c r="H34" i="30"/>
  <c r="H25" i="30" s="1"/>
  <c r="F26" i="26"/>
  <c r="G33" i="26"/>
  <c r="F25" i="26"/>
  <c r="G34" i="26"/>
  <c r="F28" i="26"/>
  <c r="G31" i="26"/>
  <c r="L1" i="26"/>
  <c r="G32" i="26"/>
  <c r="F27" i="26"/>
  <c r="H33" i="25"/>
  <c r="H26" i="25" s="1"/>
  <c r="G26" i="25"/>
  <c r="H31" i="25"/>
  <c r="H28" i="25" s="1"/>
  <c r="G28" i="25"/>
  <c r="G25" i="25"/>
  <c r="H34" i="25"/>
  <c r="H25" i="25" s="1"/>
  <c r="L1" i="25"/>
  <c r="G32" i="25"/>
  <c r="F27" i="25"/>
  <c r="L1" i="24"/>
  <c r="F28" i="24"/>
  <c r="G31" i="24"/>
  <c r="G25" i="24"/>
  <c r="H34" i="24"/>
  <c r="H25" i="24" s="1"/>
  <c r="F26" i="24"/>
  <c r="G33" i="24"/>
  <c r="L1" i="23"/>
  <c r="H31" i="23"/>
  <c r="H28" i="23" s="1"/>
  <c r="G28" i="23"/>
  <c r="F25" i="23"/>
  <c r="G34" i="23"/>
  <c r="H33" i="23"/>
  <c r="H26" i="23" s="1"/>
  <c r="G26" i="23"/>
  <c r="H31" i="22"/>
  <c r="H28" i="22" s="1"/>
  <c r="G28" i="22"/>
  <c r="L1" i="22"/>
  <c r="G32" i="22"/>
  <c r="F27" i="22"/>
  <c r="G25" i="22"/>
  <c r="H34" i="22"/>
  <c r="H25" i="22" s="1"/>
  <c r="H33" i="22"/>
  <c r="H26" i="22" s="1"/>
  <c r="G26" i="22"/>
  <c r="D25" i="20"/>
  <c r="D28" i="20"/>
  <c r="D26" i="20"/>
  <c r="F24" i="18"/>
  <c r="G33" i="18"/>
  <c r="G31" i="18"/>
  <c r="F26" i="18"/>
  <c r="F26" i="20"/>
  <c r="G33" i="20"/>
  <c r="F28" i="20"/>
  <c r="G31" i="20"/>
  <c r="F25" i="20"/>
  <c r="G34" i="20"/>
  <c r="G32" i="20"/>
  <c r="F27" i="20"/>
  <c r="L1" i="19"/>
  <c r="G33" i="19"/>
  <c r="G28" i="19" s="1"/>
  <c r="G34" i="19"/>
  <c r="G27" i="19" s="1"/>
  <c r="F29" i="19"/>
  <c r="G32" i="19"/>
  <c r="G35" i="19"/>
  <c r="G26" i="19" s="1"/>
  <c r="F28" i="2"/>
  <c r="L1" i="2"/>
  <c r="L1" i="3"/>
  <c r="L1" i="5"/>
  <c r="L1" i="6"/>
  <c r="L1" i="11"/>
  <c r="L1" i="12"/>
  <c r="L1" i="14"/>
  <c r="L1" i="13"/>
  <c r="F27" i="17"/>
  <c r="G34" i="17"/>
  <c r="F29" i="17"/>
  <c r="G32" i="17"/>
  <c r="F26" i="17"/>
  <c r="G35" i="17"/>
  <c r="G33" i="17"/>
  <c r="F28" i="17"/>
  <c r="G26" i="6"/>
  <c r="H35" i="6"/>
  <c r="H26" i="6" s="1"/>
  <c r="G28" i="6"/>
  <c r="H33" i="6"/>
  <c r="H28" i="6" s="1"/>
  <c r="F25" i="9"/>
  <c r="F27" i="9"/>
  <c r="H26" i="9"/>
  <c r="G26" i="9"/>
  <c r="H28" i="9"/>
  <c r="G28" i="9"/>
  <c r="F25" i="15"/>
  <c r="G24" i="15"/>
  <c r="H24" i="15"/>
  <c r="F27" i="15"/>
  <c r="F25" i="14"/>
  <c r="F27" i="14"/>
  <c r="G24" i="14"/>
  <c r="H24" i="14"/>
  <c r="F26" i="13"/>
  <c r="H25" i="13"/>
  <c r="G25" i="13"/>
  <c r="G23" i="13"/>
  <c r="H23" i="13"/>
  <c r="F24" i="13"/>
  <c r="F25" i="12"/>
  <c r="F24" i="12"/>
  <c r="F26" i="12"/>
  <c r="F23" i="12"/>
  <c r="H20" i="11"/>
  <c r="G20" i="11"/>
  <c r="H22" i="11"/>
  <c r="G22" i="11"/>
  <c r="F21" i="11"/>
  <c r="G19" i="11"/>
  <c r="H19" i="11"/>
  <c r="F27" i="10"/>
  <c r="F29" i="10"/>
  <c r="G26" i="10"/>
  <c r="H26" i="10"/>
  <c r="F28" i="8"/>
  <c r="G26" i="8"/>
  <c r="H26" i="8"/>
  <c r="H26" i="7"/>
  <c r="G26" i="7"/>
  <c r="H28" i="7"/>
  <c r="G28" i="7"/>
  <c r="F27" i="7"/>
  <c r="G25" i="7"/>
  <c r="H25" i="7"/>
  <c r="F28" i="3"/>
  <c r="F26" i="3"/>
  <c r="H29" i="3"/>
  <c r="G29" i="3"/>
  <c r="H27" i="3"/>
  <c r="G27" i="3"/>
  <c r="F28" i="4"/>
  <c r="H26" i="4"/>
  <c r="G26" i="4"/>
  <c r="H27" i="4"/>
  <c r="G27" i="4"/>
  <c r="H29" i="4"/>
  <c r="G29" i="4"/>
  <c r="G27" i="2"/>
  <c r="H32" i="2"/>
  <c r="H27" i="2" s="1"/>
  <c r="H33" i="2"/>
  <c r="H26" i="2" s="1"/>
  <c r="G26" i="2"/>
  <c r="G26" i="5"/>
  <c r="H26" i="5"/>
  <c r="H28" i="5"/>
  <c r="G28" i="5"/>
  <c r="H29" i="5"/>
  <c r="G29" i="5"/>
  <c r="F27" i="5"/>
  <c r="H33" i="27" l="1"/>
  <c r="H28" i="27" s="1"/>
  <c r="G28" i="27"/>
  <c r="H32" i="31"/>
  <c r="H27" i="31" s="1"/>
  <c r="G27" i="31"/>
  <c r="G25" i="31"/>
  <c r="H34" i="31"/>
  <c r="H25" i="31" s="1"/>
  <c r="H31" i="31"/>
  <c r="H28" i="31" s="1"/>
  <c r="G28" i="31"/>
  <c r="H33" i="31"/>
  <c r="H26" i="31" s="1"/>
  <c r="G26" i="31"/>
  <c r="H32" i="28"/>
  <c r="H27" i="28" s="1"/>
  <c r="G27" i="28"/>
  <c r="G25" i="28"/>
  <c r="H34" i="28"/>
  <c r="H25" i="28" s="1"/>
  <c r="G27" i="29"/>
  <c r="H32" i="29"/>
  <c r="H27" i="29" s="1"/>
  <c r="H31" i="29"/>
  <c r="H28" i="29" s="1"/>
  <c r="G28" i="29"/>
  <c r="H33" i="29"/>
  <c r="H26" i="29" s="1"/>
  <c r="G26" i="29"/>
  <c r="H32" i="26"/>
  <c r="H27" i="26" s="1"/>
  <c r="G27" i="26"/>
  <c r="H31" i="26"/>
  <c r="H28" i="26" s="1"/>
  <c r="G28" i="26"/>
  <c r="G25" i="26"/>
  <c r="H34" i="26"/>
  <c r="H25" i="26" s="1"/>
  <c r="H33" i="26"/>
  <c r="H26" i="26" s="1"/>
  <c r="G26" i="26"/>
  <c r="H32" i="25"/>
  <c r="H27" i="25" s="1"/>
  <c r="G27" i="25"/>
  <c r="H33" i="24"/>
  <c r="H26" i="24" s="1"/>
  <c r="G26" i="24"/>
  <c r="H31" i="24"/>
  <c r="H28" i="24" s="1"/>
  <c r="G28" i="24"/>
  <c r="G25" i="23"/>
  <c r="H34" i="23"/>
  <c r="H25" i="23" s="1"/>
  <c r="H32" i="22"/>
  <c r="H27" i="22" s="1"/>
  <c r="G27" i="22"/>
  <c r="L1" i="20"/>
  <c r="G24" i="18"/>
  <c r="H33" i="18"/>
  <c r="H24" i="18" s="1"/>
  <c r="H31" i="18"/>
  <c r="H26" i="18" s="1"/>
  <c r="G26" i="18"/>
  <c r="H32" i="20"/>
  <c r="H27" i="20" s="1"/>
  <c r="G27" i="20"/>
  <c r="G25" i="20"/>
  <c r="H34" i="20"/>
  <c r="H25" i="20" s="1"/>
  <c r="H31" i="20"/>
  <c r="H28" i="20" s="1"/>
  <c r="G28" i="20"/>
  <c r="H33" i="20"/>
  <c r="H26" i="20" s="1"/>
  <c r="G26" i="20"/>
  <c r="H32" i="19"/>
  <c r="H29" i="19" s="1"/>
  <c r="G29" i="19"/>
  <c r="H34" i="19"/>
  <c r="H27" i="19" s="1"/>
  <c r="H33" i="19"/>
  <c r="H28" i="19" s="1"/>
  <c r="H35" i="19"/>
  <c r="H26" i="19" s="1"/>
  <c r="H33" i="17"/>
  <c r="H28" i="17" s="1"/>
  <c r="G28" i="17"/>
  <c r="G26" i="17"/>
  <c r="H35" i="17"/>
  <c r="H26" i="17" s="1"/>
  <c r="H32" i="17"/>
  <c r="H29" i="17" s="1"/>
  <c r="G29" i="17"/>
  <c r="H34" i="17"/>
  <c r="H27" i="17" s="1"/>
  <c r="G27" i="17"/>
  <c r="H27" i="9"/>
  <c r="G27" i="9"/>
  <c r="G25" i="9"/>
  <c r="H25" i="9"/>
  <c r="H27" i="15"/>
  <c r="G27" i="15"/>
  <c r="H25" i="15"/>
  <c r="G25" i="15"/>
  <c r="H27" i="14"/>
  <c r="G27" i="14"/>
  <c r="H25" i="14"/>
  <c r="G25" i="14"/>
  <c r="H26" i="13"/>
  <c r="G26" i="13"/>
  <c r="H24" i="13"/>
  <c r="G24" i="13"/>
  <c r="G23" i="12"/>
  <c r="H23" i="12"/>
  <c r="H26" i="12"/>
  <c r="G26" i="12"/>
  <c r="H24" i="12"/>
  <c r="G24" i="12"/>
  <c r="H25" i="12"/>
  <c r="G25" i="12"/>
  <c r="H21" i="11"/>
  <c r="G21" i="11"/>
  <c r="H29" i="10"/>
  <c r="G29" i="10"/>
  <c r="H27" i="10"/>
  <c r="G27" i="10"/>
  <c r="H28" i="8"/>
  <c r="G28" i="8"/>
  <c r="H27" i="7"/>
  <c r="G27" i="7"/>
  <c r="G26" i="3"/>
  <c r="H26" i="3"/>
  <c r="G28" i="3"/>
  <c r="H28" i="3"/>
  <c r="G28" i="4"/>
  <c r="H28" i="4"/>
  <c r="H27" i="5"/>
  <c r="G2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<sst xmlns="http://schemas.openxmlformats.org/spreadsheetml/2006/main" count="2441" uniqueCount="553">
  <si>
    <t>2025-26</t>
  </si>
  <si>
    <t>2026-27</t>
  </si>
  <si>
    <t>2027-28</t>
  </si>
  <si>
    <t>2028-29</t>
  </si>
  <si>
    <t>2029-30</t>
  </si>
  <si>
    <t>PG</t>
  </si>
  <si>
    <t>PF</t>
  </si>
  <si>
    <t>SF</t>
  </si>
  <si>
    <t>SG</t>
  </si>
  <si>
    <t>C</t>
  </si>
  <si>
    <t>Two-Way</t>
  </si>
  <si>
    <t>RFA/ $2.2M1.3%</t>
  </si>
  <si>
    <t>G</t>
  </si>
  <si>
    <t>F</t>
  </si>
  <si>
    <t>RFA</t>
  </si>
  <si>
    <t>Player</t>
  </si>
  <si>
    <t>Pos</t>
  </si>
  <si>
    <t>Age</t>
  </si>
  <si>
    <t>Trae Young</t>
  </si>
  <si>
    <t>Kristaps Porzingis</t>
  </si>
  <si>
    <t>Jalen Johnson</t>
  </si>
  <si>
    <t>Nickeil Alexander-Walker</t>
  </si>
  <si>
    <t>Onyeka Okongwu</t>
  </si>
  <si>
    <t>Zaccharie Risacher</t>
  </si>
  <si>
    <t>Luke Kennard</t>
  </si>
  <si>
    <t>Dyson Daniels</t>
  </si>
  <si>
    <t>Kobe Bufkin</t>
  </si>
  <si>
    <t>Asa Newell</t>
  </si>
  <si>
    <t>Vit Krejci</t>
  </si>
  <si>
    <t>Mouhamed Gueye</t>
  </si>
  <si>
    <t>Nikola Djurisic</t>
  </si>
  <si>
    <t>Eli N'Diaye</t>
  </si>
  <si>
    <t>Jacob Toppin</t>
  </si>
  <si>
    <t>Keaton Wallace</t>
  </si>
  <si>
    <t>Depth Chart</t>
  </si>
  <si>
    <t>Floor</t>
  </si>
  <si>
    <t>2nd Apron</t>
  </si>
  <si>
    <t>1st Apron</t>
  </si>
  <si>
    <t>Luxury Tax</t>
  </si>
  <si>
    <t>Cap</t>
  </si>
  <si>
    <t>Cap Room</t>
  </si>
  <si>
    <t>Tax Room</t>
  </si>
  <si>
    <t>Team Salary</t>
  </si>
  <si>
    <t>1st Apron Room</t>
  </si>
  <si>
    <t>2nd Apron Room</t>
  </si>
  <si>
    <t>Marvin Bagley III</t>
  </si>
  <si>
    <t>RJ Luis</t>
  </si>
  <si>
    <t>Walter Clayton Jr.</t>
  </si>
  <si>
    <t>KJ Martin</t>
  </si>
  <si>
    <t>Lindy Waters</t>
  </si>
  <si>
    <t>Rob Williams</t>
  </si>
  <si>
    <t>Igor Milicic</t>
  </si>
  <si>
    <t>Kelly Oubre</t>
  </si>
  <si>
    <t>Tristan Da Silva</t>
  </si>
  <si>
    <t>Wendell Carter Jr.</t>
  </si>
  <si>
    <t>Trey Murphy III</t>
  </si>
  <si>
    <t>Terrence Shannon</t>
  </si>
  <si>
    <t>Andre Jackson Jr.</t>
  </si>
  <si>
    <t>Gary Trent Jr.</t>
  </si>
  <si>
    <t>Kevin Porter Jr.</t>
  </si>
  <si>
    <t>Jaime Jaquez</t>
  </si>
  <si>
    <t>Scotty Pippen Jr.</t>
  </si>
  <si>
    <t>Vince Williams Jr.</t>
  </si>
  <si>
    <t>Jaren Jackson Jr.</t>
  </si>
  <si>
    <t>Jabari Smith Jr.</t>
  </si>
  <si>
    <t>Tolu Smith</t>
  </si>
  <si>
    <t>Ron Holland</t>
  </si>
  <si>
    <t>Bruce Brown</t>
  </si>
  <si>
    <t>Tim Hardaway Jr</t>
  </si>
  <si>
    <t>DaRon Holmes</t>
  </si>
  <si>
    <t>Craig Porter Jr.</t>
  </si>
  <si>
    <t>Larry Nance Jr.</t>
  </si>
  <si>
    <t>Nick Smith Jr.</t>
  </si>
  <si>
    <t>Jayson Tatum</t>
  </si>
  <si>
    <t>Jaylen Brown</t>
  </si>
  <si>
    <t>Derrick White</t>
  </si>
  <si>
    <t>Anfernee Simons</t>
  </si>
  <si>
    <t>Sam Hauser</t>
  </si>
  <si>
    <t>Georges Niang</t>
  </si>
  <si>
    <t>Payton Pritchard</t>
  </si>
  <si>
    <t>Hugo Gonzalez</t>
  </si>
  <si>
    <t>Baylor Scheierman</t>
  </si>
  <si>
    <t>Xavier Tillman</t>
  </si>
  <si>
    <t>Luka Garza</t>
  </si>
  <si>
    <t>Josh Minott</t>
  </si>
  <si>
    <t>Neemias Queta</t>
  </si>
  <si>
    <t>Jordan Walsh</t>
  </si>
  <si>
    <t>Hayden Gray</t>
  </si>
  <si>
    <t>Miles Norris</t>
  </si>
  <si>
    <t>Day'Ron Sharpe</t>
  </si>
  <si>
    <t>Ziaire Williams</t>
  </si>
  <si>
    <t>LaMelo Ball</t>
  </si>
  <si>
    <t>Miles Bridges</t>
  </si>
  <si>
    <t>Collin Sexton</t>
  </si>
  <si>
    <t>Josh Green</t>
  </si>
  <si>
    <t>Grant Williams</t>
  </si>
  <si>
    <t>Brandon Miller</t>
  </si>
  <si>
    <t>Kon Knueppel</t>
  </si>
  <si>
    <t>Pat Connaughton</t>
  </si>
  <si>
    <t>Tidjane Salaun</t>
  </si>
  <si>
    <t>Tre Mann</t>
  </si>
  <si>
    <t>Liam McNeeley</t>
  </si>
  <si>
    <t>DaQuan Jeffries</t>
  </si>
  <si>
    <t>Spencer Dinwiddie</t>
  </si>
  <si>
    <t>Mason Plumlee</t>
  </si>
  <si>
    <t>Moussa Diabate</t>
  </si>
  <si>
    <t>Sion James</t>
  </si>
  <si>
    <t>Ryan Kalkbrenner</t>
  </si>
  <si>
    <t>Drew Peterson</t>
  </si>
  <si>
    <t>Antonio Reeves</t>
  </si>
  <si>
    <t>K.J. Simpson</t>
  </si>
  <si>
    <t>Nikola Vucevic</t>
  </si>
  <si>
    <t>Zach Collins</t>
  </si>
  <si>
    <t>Patrick Williams</t>
  </si>
  <si>
    <t>Kevin Huerter</t>
  </si>
  <si>
    <t>Coby White</t>
  </si>
  <si>
    <t>Isaac Okoro</t>
  </si>
  <si>
    <t>Jalen Smith</t>
  </si>
  <si>
    <t>Tre Jones</t>
  </si>
  <si>
    <t>Ayo Dosunmu</t>
  </si>
  <si>
    <t>Jevon Carter</t>
  </si>
  <si>
    <t>Matas Buzelis</t>
  </si>
  <si>
    <t>Noa Essengue</t>
  </si>
  <si>
    <t>Dalen Terry</t>
  </si>
  <si>
    <t>Julian Phillips</t>
  </si>
  <si>
    <t>Caleb Grill</t>
  </si>
  <si>
    <t>Wooga Poplar</t>
  </si>
  <si>
    <t>Yuki Kawamura</t>
  </si>
  <si>
    <t>Emanuel Miller</t>
  </si>
  <si>
    <t>Lachlan Olbrich</t>
  </si>
  <si>
    <t>Donovan Mitchell</t>
  </si>
  <si>
    <t>Evan Mobley</t>
  </si>
  <si>
    <t>Darius Garland</t>
  </si>
  <si>
    <t>De'Andre Hunter</t>
  </si>
  <si>
    <t>Jarrett Allen</t>
  </si>
  <si>
    <t>Max Strus</t>
  </si>
  <si>
    <t>Lonzo Ball</t>
  </si>
  <si>
    <t>Sam Merrill</t>
  </si>
  <si>
    <t>Dean Wade</t>
  </si>
  <si>
    <t>Jaylon Tyson</t>
  </si>
  <si>
    <t>Tyrese Proctor</t>
  </si>
  <si>
    <t>Nae'qwan Tomlin</t>
  </si>
  <si>
    <t>Luke Travers</t>
  </si>
  <si>
    <t>Dante Exum</t>
  </si>
  <si>
    <t>Nikola Jokic</t>
  </si>
  <si>
    <t>Jamal Murray</t>
  </si>
  <si>
    <t>Aaron Gordon</t>
  </si>
  <si>
    <t>Cameron Johnson</t>
  </si>
  <si>
    <t>Jonas Valanciunas</t>
  </si>
  <si>
    <t>Zeke Nnaji</t>
  </si>
  <si>
    <t>Christian Braun</t>
  </si>
  <si>
    <t>Peyton Watson</t>
  </si>
  <si>
    <t>Julian Strawther</t>
  </si>
  <si>
    <t>Jalen Pickett</t>
  </si>
  <si>
    <t>Hunter Tyson</t>
  </si>
  <si>
    <t>Tamar Bates</t>
  </si>
  <si>
    <t>Spencer Jones</t>
  </si>
  <si>
    <t>Curtis Jones</t>
  </si>
  <si>
    <t>Cade Cunningham</t>
  </si>
  <si>
    <t>Tobias Harris</t>
  </si>
  <si>
    <t>Duncan Robinson</t>
  </si>
  <si>
    <t>Isaiah Stewart</t>
  </si>
  <si>
    <t>Caris LeVert</t>
  </si>
  <si>
    <t>Jaden Ivey</t>
  </si>
  <si>
    <t>Ausar Thompson</t>
  </si>
  <si>
    <t>Jalen Duren</t>
  </si>
  <si>
    <t>Paul Reed</t>
  </si>
  <si>
    <t>Marcus Sasser</t>
  </si>
  <si>
    <t>Bobi Klintman</t>
  </si>
  <si>
    <t>Chaz Lanier</t>
  </si>
  <si>
    <t>Colby Jones</t>
  </si>
  <si>
    <t>Stephen Curry</t>
  </si>
  <si>
    <t>Jimmy Butler</t>
  </si>
  <si>
    <t>Draymond Green</t>
  </si>
  <si>
    <t>Moses Moody</t>
  </si>
  <si>
    <t>Buddy Hield</t>
  </si>
  <si>
    <t>Brandin Podziemski</t>
  </si>
  <si>
    <t>Trayce Jackson-Davis</t>
  </si>
  <si>
    <t>Gui Santos</t>
  </si>
  <si>
    <t>Quinten Post</t>
  </si>
  <si>
    <t>Jackson Rowe</t>
  </si>
  <si>
    <t>Kevin Durant</t>
  </si>
  <si>
    <t>Alperen Sengun</t>
  </si>
  <si>
    <t>Fred VanVleet</t>
  </si>
  <si>
    <t>Steven Adams</t>
  </si>
  <si>
    <t>Dorian Finney-Smith</t>
  </si>
  <si>
    <t>Reed Sheppard</t>
  </si>
  <si>
    <t>Amen Thompson</t>
  </si>
  <si>
    <t>Clint Capela</t>
  </si>
  <si>
    <t>Tari Eason</t>
  </si>
  <si>
    <t>Jeff Green</t>
  </si>
  <si>
    <t>Aaron Holiday</t>
  </si>
  <si>
    <t>Josh Okogie</t>
  </si>
  <si>
    <t>Cameron Matthews</t>
  </si>
  <si>
    <t>Isaiah Crawford</t>
  </si>
  <si>
    <t>J.D. Davison</t>
  </si>
  <si>
    <t>Kevon Harris</t>
  </si>
  <si>
    <t>Tyrese Haliburton</t>
  </si>
  <si>
    <t>Pascal Siakam</t>
  </si>
  <si>
    <t>Andrew Nembhard</t>
  </si>
  <si>
    <t>Obi Toppin</t>
  </si>
  <si>
    <t>Aaron Nesmith</t>
  </si>
  <si>
    <t>T.J. McConnell</t>
  </si>
  <si>
    <t>Bennedict Mathurin</t>
  </si>
  <si>
    <t>Isaiah Jackson</t>
  </si>
  <si>
    <t>Jarace Walker</t>
  </si>
  <si>
    <t>Tony Bradley</t>
  </si>
  <si>
    <t>Ben Sheppard</t>
  </si>
  <si>
    <t>James Wiseman</t>
  </si>
  <si>
    <t>Jay Huff</t>
  </si>
  <si>
    <t>Johnny Furphy</t>
  </si>
  <si>
    <t>Kam Jones</t>
  </si>
  <si>
    <t>RayJ Dennis</t>
  </si>
  <si>
    <t>Quenton Jackson</t>
  </si>
  <si>
    <t>Taelon Peter</t>
  </si>
  <si>
    <t>LeBron James</t>
  </si>
  <si>
    <t>Luka Doncic</t>
  </si>
  <si>
    <t>Rui Hachimura</t>
  </si>
  <si>
    <t>Austin Reaves</t>
  </si>
  <si>
    <t>Jarred Vanderbilt</t>
  </si>
  <si>
    <t>Gabe Vincent</t>
  </si>
  <si>
    <t>Maxi Kleber</t>
  </si>
  <si>
    <t>Deandre Ayton</t>
  </si>
  <si>
    <t>Jake LaRavia</t>
  </si>
  <si>
    <t>Marcus Smart</t>
  </si>
  <si>
    <t>Dalton Knecht</t>
  </si>
  <si>
    <t>Jaxson Hayes</t>
  </si>
  <si>
    <t>Bronny James</t>
  </si>
  <si>
    <t>R.J. Davis</t>
  </si>
  <si>
    <t>Eric Dixon</t>
  </si>
  <si>
    <t>Arthur Kaluma</t>
  </si>
  <si>
    <t>Augustas Marciulionis</t>
  </si>
  <si>
    <t>Adou Thiero</t>
  </si>
  <si>
    <t>Christian Koloko</t>
  </si>
  <si>
    <t>Chris Manon</t>
  </si>
  <si>
    <t>Ja Morant</t>
  </si>
  <si>
    <t>Kentavious Caldwell-Pope</t>
  </si>
  <si>
    <t>Santi Aldama</t>
  </si>
  <si>
    <t>Brandon Clarke</t>
  </si>
  <si>
    <t>Ty Jerome</t>
  </si>
  <si>
    <t>John Konchar</t>
  </si>
  <si>
    <t>Zach Edey</t>
  </si>
  <si>
    <t>Cedric Coward</t>
  </si>
  <si>
    <t>Cam Spencer</t>
  </si>
  <si>
    <t>Jock Landale</t>
  </si>
  <si>
    <t>G.G. Jackson</t>
  </si>
  <si>
    <t>Jaylen Wells</t>
  </si>
  <si>
    <t>P.J. Hall</t>
  </si>
  <si>
    <t>Javon Small</t>
  </si>
  <si>
    <t>Bam Adebayo</t>
  </si>
  <si>
    <t>Tyler Herro</t>
  </si>
  <si>
    <t>Andrew Wiggins</t>
  </si>
  <si>
    <t>Terry Rozier</t>
  </si>
  <si>
    <t>Norman Powell</t>
  </si>
  <si>
    <t>Davion Mitchell</t>
  </si>
  <si>
    <t>Simone Fontecchio</t>
  </si>
  <si>
    <t>Haywood Highsmith</t>
  </si>
  <si>
    <t>Nikola Jovic</t>
  </si>
  <si>
    <t>Kel'el Ware</t>
  </si>
  <si>
    <t>Kasparas Jakucionis</t>
  </si>
  <si>
    <t>Pelle Larsson</t>
  </si>
  <si>
    <t>Keshad Johnson</t>
  </si>
  <si>
    <t>Myron Gardner</t>
  </si>
  <si>
    <t>Vladislav Goldin</t>
  </si>
  <si>
    <t>Giannis Antetokounmpo</t>
  </si>
  <si>
    <t>Myles Turner</t>
  </si>
  <si>
    <t>Kyle Kuzma</t>
  </si>
  <si>
    <t>Bobby Portis</t>
  </si>
  <si>
    <t>Ryan Rollins</t>
  </si>
  <si>
    <t>Gary Harris</t>
  </si>
  <si>
    <t>Taurean Prince</t>
  </si>
  <si>
    <t>Jericho Sims</t>
  </si>
  <si>
    <t>AJ Green</t>
  </si>
  <si>
    <t>Cole Anthony</t>
  </si>
  <si>
    <t>Chris Livingston</t>
  </si>
  <si>
    <t>Tyler Smith</t>
  </si>
  <si>
    <t>Jamaree Bouyea</t>
  </si>
  <si>
    <t>Pete Nance</t>
  </si>
  <si>
    <t>Mark Sears</t>
  </si>
  <si>
    <t>Anthony Edwards</t>
  </si>
  <si>
    <t>Rudy Gobert</t>
  </si>
  <si>
    <t>Julius Randle</t>
  </si>
  <si>
    <t>Jaden McDaniels</t>
  </si>
  <si>
    <t>Naz Reid</t>
  </si>
  <si>
    <t>Donte DiVincenzo</t>
  </si>
  <si>
    <t>Mike Conley</t>
  </si>
  <si>
    <t>Rob Dillingham</t>
  </si>
  <si>
    <t>Joan Beringer</t>
  </si>
  <si>
    <t>Joe Ingles</t>
  </si>
  <si>
    <t>Leonard Miller</t>
  </si>
  <si>
    <t>Jaylen Clark</t>
  </si>
  <si>
    <t>Jesse Edwards</t>
  </si>
  <si>
    <t>Rocco Zikarsky</t>
  </si>
  <si>
    <t>Zion Williamson</t>
  </si>
  <si>
    <t>Jordan Poole</t>
  </si>
  <si>
    <t>Dejounte Murray</t>
  </si>
  <si>
    <t>Herb Jones</t>
  </si>
  <si>
    <t>Kevon Looney</t>
  </si>
  <si>
    <t>Jeremiah Fears</t>
  </si>
  <si>
    <t>Saddiq Bey</t>
  </si>
  <si>
    <t>Derik Queen</t>
  </si>
  <si>
    <t>Jordan Hawkins</t>
  </si>
  <si>
    <t>Jose Alvarado</t>
  </si>
  <si>
    <t>Yves Missi</t>
  </si>
  <si>
    <t>Karlo Matkovic</t>
  </si>
  <si>
    <t>Micah Peavy</t>
  </si>
  <si>
    <t>Trey Alexander</t>
  </si>
  <si>
    <t>Hunter Dickinson</t>
  </si>
  <si>
    <t>Karl-Anthony Towns</t>
  </si>
  <si>
    <t>OG Anunoby</t>
  </si>
  <si>
    <t>Jalen Brunson</t>
  </si>
  <si>
    <t>Mikal Bridges</t>
  </si>
  <si>
    <t>Josh Hart</t>
  </si>
  <si>
    <t>Mitchell Robinson</t>
  </si>
  <si>
    <t>Guerschon Yabusele</t>
  </si>
  <si>
    <t>Miles McBride</t>
  </si>
  <si>
    <t>Pacome Dadiet</t>
  </si>
  <si>
    <t>Jordan Clarkson</t>
  </si>
  <si>
    <t>Tyler Kolek</t>
  </si>
  <si>
    <t>Ariel Hukporti</t>
  </si>
  <si>
    <t>Shai Gilgeous-Alexander</t>
  </si>
  <si>
    <t>Isaiah Hartenstein</t>
  </si>
  <si>
    <t>Luguentz Dort</t>
  </si>
  <si>
    <t>Alex Caruso</t>
  </si>
  <si>
    <t>Chet Holmgren</t>
  </si>
  <si>
    <t>Isaiah Joe</t>
  </si>
  <si>
    <t>Aaron Wiggins</t>
  </si>
  <si>
    <t>Jaylin Williams</t>
  </si>
  <si>
    <t>Kenrich Williams</t>
  </si>
  <si>
    <t>Ousmane Dieng</t>
  </si>
  <si>
    <t>Jalen Williams</t>
  </si>
  <si>
    <t>Cason Wallace</t>
  </si>
  <si>
    <t>Nikola Topic</t>
  </si>
  <si>
    <t>Thomas Sorber</t>
  </si>
  <si>
    <t>Ajay Mitchell</t>
  </si>
  <si>
    <t>Brooks Barnhizer</t>
  </si>
  <si>
    <t>Branden Carlson</t>
  </si>
  <si>
    <t>Franz Wagner</t>
  </si>
  <si>
    <t>Desmond Bane</t>
  </si>
  <si>
    <t>Jalen Suggs</t>
  </si>
  <si>
    <t>Paolo Banchero</t>
  </si>
  <si>
    <t>Jonathan Isaac</t>
  </si>
  <si>
    <t>Goga Bitadze</t>
  </si>
  <si>
    <t>Anthony Black</t>
  </si>
  <si>
    <t>Tyus Jones</t>
  </si>
  <si>
    <t>Jett Howard</t>
  </si>
  <si>
    <t>Moritz Wagner</t>
  </si>
  <si>
    <t>Jase Richardson</t>
  </si>
  <si>
    <t>Noah Penda</t>
  </si>
  <si>
    <t>Jamal Cain</t>
  </si>
  <si>
    <t>Orlando Robinson</t>
  </si>
  <si>
    <t>Joel Embiid</t>
  </si>
  <si>
    <t>Paul George</t>
  </si>
  <si>
    <t>Tyrese Maxey</t>
  </si>
  <si>
    <t>VJ Edgecombe</t>
  </si>
  <si>
    <t>Andre Drummond</t>
  </si>
  <si>
    <t>Jared McCain</t>
  </si>
  <si>
    <t>Trendon Watford</t>
  </si>
  <si>
    <t>Eric Gordon</t>
  </si>
  <si>
    <t>Kyle Lowry</t>
  </si>
  <si>
    <t>Justin Edwards</t>
  </si>
  <si>
    <t>Adem Bona</t>
  </si>
  <si>
    <t>Johni Broome</t>
  </si>
  <si>
    <t>Dominick Barlow</t>
  </si>
  <si>
    <t>Hunter Sallis</t>
  </si>
  <si>
    <t>Jabari Walker</t>
  </si>
  <si>
    <t>Devin Booker</t>
  </si>
  <si>
    <t>Jalen Green</t>
  </si>
  <si>
    <t>Dillon Brooks</t>
  </si>
  <si>
    <t>Grayson Allen</t>
  </si>
  <si>
    <t>Royce O'Neale</t>
  </si>
  <si>
    <t>Mark Williams</t>
  </si>
  <si>
    <t>Khaman Maluach</t>
  </si>
  <si>
    <t>Nick Richards</t>
  </si>
  <si>
    <t>Ryan Dunn</t>
  </si>
  <si>
    <t>Jordan Goodwin</t>
  </si>
  <si>
    <t>Collin Gillespie</t>
  </si>
  <si>
    <t>Nigel Hayes-Davis</t>
  </si>
  <si>
    <t>Oso Ighodaro</t>
  </si>
  <si>
    <t>Rasheer Fleming</t>
  </si>
  <si>
    <t>Koby Brea</t>
  </si>
  <si>
    <t>CJ Huntley</t>
  </si>
  <si>
    <t>Isaiah Livers</t>
  </si>
  <si>
    <t>Jrue Holiday</t>
  </si>
  <si>
    <t>Jerami Grant</t>
  </si>
  <si>
    <t>Deni Avdija</t>
  </si>
  <si>
    <t>Damian Lillard</t>
  </si>
  <si>
    <t>Matisse Thybulle</t>
  </si>
  <si>
    <t>Scoot Henderson</t>
  </si>
  <si>
    <t>Shaedon Sharpe</t>
  </si>
  <si>
    <t>Donovan Clingan</t>
  </si>
  <si>
    <t>Hansen Yang</t>
  </si>
  <si>
    <t>Kris Murray</t>
  </si>
  <si>
    <t>Blake Wesley</t>
  </si>
  <si>
    <t>Toumani Camara</t>
  </si>
  <si>
    <t>Duop Reath</t>
  </si>
  <si>
    <t>Rayan Rupert</t>
  </si>
  <si>
    <t>Sidy Cissoko</t>
  </si>
  <si>
    <t>Caleb Love</t>
  </si>
  <si>
    <t>Zach LaVine</t>
  </si>
  <si>
    <t>Domantas Sabonis</t>
  </si>
  <si>
    <t>DeMar DeRozan</t>
  </si>
  <si>
    <t>Malik Monk</t>
  </si>
  <si>
    <t>Keegan Murray</t>
  </si>
  <si>
    <t>Dario Saric</t>
  </si>
  <si>
    <t>Devin Carter</t>
  </si>
  <si>
    <t>Nique Clifford</t>
  </si>
  <si>
    <t>Terence Davis</t>
  </si>
  <si>
    <t>Keon Ellis</t>
  </si>
  <si>
    <t>Doug McDermott</t>
  </si>
  <si>
    <t>Drew Eubanks</t>
  </si>
  <si>
    <t>Isaac Jones</t>
  </si>
  <si>
    <t>Maxime Raynaud</t>
  </si>
  <si>
    <t>Dylan Cardwell</t>
  </si>
  <si>
    <t>Isaiah Stevens</t>
  </si>
  <si>
    <t>De'Aaron Fox</t>
  </si>
  <si>
    <t>Devin Vassell</t>
  </si>
  <si>
    <t>Harrison Barnes</t>
  </si>
  <si>
    <t>Keldon Johnson</t>
  </si>
  <si>
    <t>Kelly Olynyk</t>
  </si>
  <si>
    <t>Victor Wembanyama</t>
  </si>
  <si>
    <t>Dylan Harper</t>
  </si>
  <si>
    <t>Luke Kornet</t>
  </si>
  <si>
    <t>Stephon Castle</t>
  </si>
  <si>
    <t>Jeremy Sochan</t>
  </si>
  <si>
    <t>Carter Bryant</t>
  </si>
  <si>
    <t>Julian Champagnie</t>
  </si>
  <si>
    <t>Jordan McLaughlin</t>
  </si>
  <si>
    <t>David Jones-Garcia</t>
  </si>
  <si>
    <t>Scottie Barnes</t>
  </si>
  <si>
    <t>Brandon Ingram</t>
  </si>
  <si>
    <t>Immanuel Quickley</t>
  </si>
  <si>
    <t>R.J. Barrett</t>
  </si>
  <si>
    <t>Jakob Poeltl</t>
  </si>
  <si>
    <t>Ochai Agbaji</t>
  </si>
  <si>
    <t>Collin Murray-Boyles</t>
  </si>
  <si>
    <t>Gradey Dick</t>
  </si>
  <si>
    <t>Ja'Kobe Walter</t>
  </si>
  <si>
    <t>Sandro Mamukelashvili</t>
  </si>
  <si>
    <t>Garrett Temple</t>
  </si>
  <si>
    <t>A.J. Lawson</t>
  </si>
  <si>
    <t>Jamison Battle</t>
  </si>
  <si>
    <t>Jonathan Mogbo</t>
  </si>
  <si>
    <t>Jamal Shead</t>
  </si>
  <si>
    <t>David Roddy</t>
  </si>
  <si>
    <t>Ulrich Chomche</t>
  </si>
  <si>
    <t>Chucky Hepburn</t>
  </si>
  <si>
    <t>Alijah Martin</t>
  </si>
  <si>
    <t>Lauri Markkanen</t>
  </si>
  <si>
    <t>Jusuf Nurkic</t>
  </si>
  <si>
    <t>Kyle Anderson</t>
  </si>
  <si>
    <t>Ace Bailey</t>
  </si>
  <si>
    <t>Taylor Hendricks</t>
  </si>
  <si>
    <t>Cody Williams</t>
  </si>
  <si>
    <t>Walker Kessler</t>
  </si>
  <si>
    <t>Keyonte George</t>
  </si>
  <si>
    <t>Kevin Love</t>
  </si>
  <si>
    <t>Sviatoslav Mykhailiuk</t>
  </si>
  <si>
    <t>Kyle Filipowski</t>
  </si>
  <si>
    <t>Brice Sensabaugh</t>
  </si>
  <si>
    <t>Isaiah Collier</t>
  </si>
  <si>
    <t>Elijah Harkless</t>
  </si>
  <si>
    <t>Khris Middleton</t>
  </si>
  <si>
    <t>C.J. McCollum</t>
  </si>
  <si>
    <t>Corey Kispert</t>
  </si>
  <si>
    <t>Alex Sarr</t>
  </si>
  <si>
    <t>Tre Johnson</t>
  </si>
  <si>
    <t>Bilal Coulibaly</t>
  </si>
  <si>
    <t>Malaki Branham</t>
  </si>
  <si>
    <t>Bub Carrington</t>
  </si>
  <si>
    <t>Cam Whitmore</t>
  </si>
  <si>
    <t>Will Riley</t>
  </si>
  <si>
    <t>AJ Johnson</t>
  </si>
  <si>
    <t>Kyshawn George</t>
  </si>
  <si>
    <t>Dillon Jones</t>
  </si>
  <si>
    <t>Justin Champagnie</t>
  </si>
  <si>
    <t>Jaylen Martin</t>
  </si>
  <si>
    <t>Tristan Vukcevic</t>
  </si>
  <si>
    <t>Jamir Watkins</t>
  </si>
  <si>
    <t>Cap Levels (7% raises)</t>
  </si>
  <si>
    <t>DEAD MONEY</t>
  </si>
  <si>
    <t>Michael Porter Jr.</t>
  </si>
  <si>
    <t>Nicolas Claxton</t>
  </si>
  <si>
    <t>Terance Mann</t>
  </si>
  <si>
    <t>Egor Demin</t>
  </si>
  <si>
    <t>Nolan Traore</t>
  </si>
  <si>
    <t>Noah Clowney</t>
  </si>
  <si>
    <t>Drake Powell</t>
  </si>
  <si>
    <t>Dariq Whitehead</t>
  </si>
  <si>
    <t>Ben Saraf</t>
  </si>
  <si>
    <t>Danny Wolf</t>
  </si>
  <si>
    <t>Keon Johnson</t>
  </si>
  <si>
    <t>Jalen Wilson</t>
  </si>
  <si>
    <t>Tyrese Martin</t>
  </si>
  <si>
    <t>Drew Timme</t>
  </si>
  <si>
    <t>Tosan Evbuomwan</t>
  </si>
  <si>
    <t>Tyson Etienne</t>
  </si>
  <si>
    <t>Cam Thomas</t>
  </si>
  <si>
    <t>JaeSean Tate</t>
  </si>
  <si>
    <t/>
  </si>
  <si>
    <t>Two</t>
  </si>
  <si>
    <t>Two Way</t>
  </si>
  <si>
    <t>Bryce McGowens</t>
  </si>
  <si>
    <t>Dennis Schroder</t>
  </si>
  <si>
    <t>Anthony Davis</t>
  </si>
  <si>
    <t>Kyrie Irving</t>
  </si>
  <si>
    <t>Klay Thompson</t>
  </si>
  <si>
    <t>Daniel Gafford</t>
  </si>
  <si>
    <t>PJ Washington</t>
  </si>
  <si>
    <t>Cooper Flagg</t>
  </si>
  <si>
    <t>Caleb Martin</t>
  </si>
  <si>
    <t>Naji Marshall</t>
  </si>
  <si>
    <t>Max Christie</t>
  </si>
  <si>
    <t>Jaden Hardy</t>
  </si>
  <si>
    <t>D'Angelo Russell</t>
  </si>
  <si>
    <t>Dereck Lively II</t>
  </si>
  <si>
    <t>Dwight Powell</t>
  </si>
  <si>
    <t>Olivier-Maxence Prosper</t>
  </si>
  <si>
    <t>Brandon Williams</t>
  </si>
  <si>
    <t>Miles Kelly</t>
  </si>
  <si>
    <t>Ryan Nembhard</t>
  </si>
  <si>
    <t>Player Option</t>
  </si>
  <si>
    <t>Team Option</t>
  </si>
  <si>
    <t>Not Guaranteed</t>
  </si>
  <si>
    <t>Not Fully Guaranteed</t>
  </si>
  <si>
    <t>Kawhi Leonard</t>
  </si>
  <si>
    <t>James Harden</t>
  </si>
  <si>
    <t>John Collins</t>
  </si>
  <si>
    <t>Ivica Zubac</t>
  </si>
  <si>
    <t>Bogdan Bogdanovic</t>
  </si>
  <si>
    <t>Derrick Jones Jr</t>
  </si>
  <si>
    <t>Brook Lopez</t>
  </si>
  <si>
    <t>Nic Batum</t>
  </si>
  <si>
    <t>Kris Dunn</t>
  </si>
  <si>
    <t>Bradley Beal</t>
  </si>
  <si>
    <t>Yanic Konan Niederhauser</t>
  </si>
  <si>
    <t>Kobe Brown</t>
  </si>
  <si>
    <t>Chris Paul</t>
  </si>
  <si>
    <t>Cam Christie</t>
  </si>
  <si>
    <t>Kobe Sanders</t>
  </si>
  <si>
    <t>Jordan Miller</t>
  </si>
  <si>
    <t>Trentyn Flowers</t>
  </si>
  <si>
    <t>Caleb Houstan</t>
  </si>
  <si>
    <t>Partially Guaranteed</t>
  </si>
  <si>
    <t>Not Hard Capped</t>
  </si>
  <si>
    <t>Hard Capped at the First Apron</t>
  </si>
  <si>
    <t>Hard Capped at the Second Apron</t>
  </si>
  <si>
    <t>Own</t>
  </si>
  <si>
    <t>Chris Boucher</t>
  </si>
  <si>
    <t>$49,641,600 </t>
  </si>
  <si>
    <t>$53,612,928 </t>
  </si>
  <si>
    <t>$57,584,256 </t>
  </si>
  <si>
    <t>$61,555,584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</si>
</sst>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</numFmts>
  <fonts count="52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4"/>
      <color rgb="FF000000"/>
      <name val="-webkit-standard"/>
    </font>
    <font>
      <sz val="14"/>
      <color theme="1"/>
      <name val="-webkit-standard"/>
    </font>
    <font>
      <sz val="26"/>
      <color theme="1"/>
      <name val="Aptos Narrow"/>
      <family val="2"/>
      <scheme val="minor"/>
    </font>
    <font>
      <sz val="26"/>
      <color theme="3" tint="9.9978637043366805E-2"/>
      <name val="Aptos Narrow"/>
      <family val="2"/>
      <scheme val="minor"/>
    </font>
    <font>
      <sz val="26"/>
      <color theme="0"/>
      <name val="Aptos Narrow"/>
      <family val="2"/>
      <scheme val="minor"/>
    </font>
    <font>
      <sz val="26"/>
      <color rgb="FFF6D606"/>
      <name val="Aptos Narrow"/>
      <family val="2"/>
      <scheme val="minor"/>
    </font>
    <font>
      <sz val="26"/>
      <color rgb="FFFF0000"/>
      <name val="Aptos Narrow"/>
      <family val="2"/>
      <scheme val="minor"/>
    </font>
    <font>
      <sz val="26"/>
      <color theme="0" tint="-0.249977111117893"/>
      <name val="Aptos Narrow"/>
      <family val="2"/>
      <scheme val="minor"/>
    </font>
    <font>
      <sz val="26"/>
      <color theme="5"/>
      <name val="Aptos Narrow"/>
      <family val="2"/>
      <scheme val="minor"/>
    </font>
    <font>
      <sz val="26"/>
      <color theme="0" tint="-0.14999847407452621"/>
      <name val="Aptos Narrow"/>
      <family val="2"/>
      <scheme val="minor"/>
    </font>
    <font>
      <sz val="26"/>
      <color rgb="FF1F6BF0"/>
      <name val="Aptos Narrow"/>
      <family val="2"/>
      <scheme val="minor"/>
    </font>
    <font>
      <u/>
      <sz val="18"/>
      <color theme="1"/>
      <name val="Aptos Narrow"/>
      <family val="2"/>
      <scheme val="minor"/>
    </font>
    <font>
      <b/>
      <sz val="14"/>
      <color theme="1"/>
      <name val="Aptos Narrow"/>
      <scheme val="minor"/>
    </font>
    <font>
      <b/>
      <sz val="36"/>
      <color theme="1"/>
      <name val="Aptos Narrow"/>
      <scheme val="minor"/>
    </font>
    <font>
      <sz val="14"/>
      <name val="-webkit-standard"/>
    </font>
    <font>
      <sz val="14"/>
      <name val="Aptos Narrow"/>
      <family val="2"/>
      <scheme val="minor"/>
    </font>
    <font>
      <sz val="26"/>
      <color rgb="FF7030A0"/>
      <name val="Aptos Narrow"/>
      <family val="2"/>
      <scheme val="minor"/>
    </font>
    <font>
      <sz val="26"/>
      <color theme="2" tint="-0.89999084444715716"/>
      <name val="Aptos Narrow"/>
      <family val="2"/>
      <scheme val="minor"/>
    </font>
    <font>
      <sz val="12"/>
      <name val="Aptos Narrow"/>
      <family val="2"/>
      <scheme val="minor"/>
    </font>
    <font>
      <sz val="26"/>
      <name val="Aptos Narrow"/>
      <family val="2"/>
      <scheme val="minor"/>
    </font>
    <font>
      <b/>
      <sz val="14"/>
      <color theme="0"/>
      <name val="Aptos Narrow"/>
      <scheme val="minor"/>
    </font>
    <font>
      <sz val="26"/>
      <color theme="9" tint="0.79998168889431442"/>
      <name val="Aptos Narrow"/>
      <family val="2"/>
      <scheme val="minor"/>
    </font>
    <font>
      <sz val="26"/>
      <color theme="1" tint="0.499984740745262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2"/>
      <color theme="1" tint="0.499984740745262"/>
      <name val="Aptos Narrow"/>
      <family val="2"/>
      <scheme val="minor"/>
    </font>
    <font>
      <sz val="14"/>
      <color theme="1" tint="0.499984740745262"/>
      <name val="Aptos Narrow"/>
      <family val="2"/>
      <scheme val="minor"/>
    </font>
    <font>
      <b/>
      <sz val="36"/>
      <color rgb="FF000000"/>
      <name val="Aptos Narrow"/>
      <scheme val="minor"/>
    </font>
    <font>
      <b/>
      <sz val="14"/>
      <color rgb="FF000000"/>
      <name val="Aptos Narrow"/>
      <scheme val="minor"/>
    </font>
    <font>
      <sz val="14"/>
      <color theme="1"/>
      <name val="Aptos Narrow"/>
      <scheme val="minor"/>
    </font>
    <font>
      <sz val="14"/>
      <color rgb="FF000000"/>
      <name val="Aptos Narrow"/>
      <scheme val="minor"/>
    </font>
    <font>
      <sz val="12"/>
      <color theme="1"/>
      <name val="Aptos Narrow"/>
      <scheme val="minor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8DEBE0"/>
        <bgColor indexed="64"/>
      </patternFill>
    </fill>
    <fill>
      <patternFill patternType="solid">
        <fgColor rgb="FF9D2D18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1F6BF0"/>
        <bgColor indexed="64"/>
      </patternFill>
    </fill>
    <fill>
      <patternFill patternType="solid">
        <fgColor rgb="FF73AE1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7130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8D17A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215C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6D60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0EFC1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/>
      <right/>
      <top style="thin">
        <color rgb="FFFFFF00"/>
      </top>
      <bottom style="thin">
        <color rgb="FFFFFF00"/>
      </bottom>
      <diagonal/>
    </border>
    <border>
      <left/>
      <right style="thin">
        <color rgb="FFFFFF00"/>
      </right>
      <top style="thin">
        <color rgb="FFFFFF00"/>
      </top>
      <bottom style="thin">
        <color rgb="FFFFFF00"/>
      </bottom>
      <diagonal/>
    </border>
    <border>
      <left/>
      <right/>
      <top/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 style="thin">
        <color rgb="FFFFC000"/>
      </bottom>
      <diagonal/>
    </border>
    <border>
      <left/>
      <right/>
      <top style="thin">
        <color rgb="FFFFC000"/>
      </top>
      <bottom style="thin">
        <color rgb="FFFFC000"/>
      </bottom>
      <diagonal/>
    </border>
    <border>
      <left/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3" tint="0.249977111117893"/>
      </left>
      <right/>
      <top style="medium">
        <color theme="3" tint="0.249977111117893"/>
      </top>
      <bottom style="medium">
        <color theme="3" tint="0.249977111117893"/>
      </bottom>
      <diagonal/>
    </border>
    <border>
      <left/>
      <right/>
      <top style="medium">
        <color theme="3" tint="0.249977111117893"/>
      </top>
      <bottom style="medium">
        <color theme="3" tint="0.249977111117893"/>
      </bottom>
      <diagonal/>
    </border>
    <border>
      <left/>
      <right style="medium">
        <color theme="3" tint="0.249977111117893"/>
      </right>
      <top style="medium">
        <color theme="3" tint="0.249977111117893"/>
      </top>
      <bottom style="medium">
        <color theme="3" tint="0.249977111117893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6" fontId="19" fillId="0" borderId="0" xfId="0" applyNumberFormat="1" applyFont="1" applyAlignment="1">
      <alignment horizontal="center"/>
    </xf>
    <xf numFmtId="44" fontId="19" fillId="0" borderId="0" xfId="1" applyFont="1" applyAlignment="1">
      <alignment horizontal="center"/>
    </xf>
    <xf numFmtId="0" fontId="21" fillId="0" borderId="0" xfId="0" applyFont="1" applyAlignment="1">
      <alignment horizontal="center" vertical="center"/>
    </xf>
    <xf numFmtId="6" fontId="19" fillId="0" borderId="0" xfId="1" applyNumberFormat="1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19" fillId="34" borderId="13" xfId="0" applyFont="1" applyFill="1" applyBorder="1" applyAlignment="1">
      <alignment horizontal="center" vertical="center"/>
    </xf>
    <xf numFmtId="0" fontId="19" fillId="34" borderId="0" xfId="0" applyFont="1" applyFill="1" applyAlignment="1">
      <alignment horizontal="center" vertical="center"/>
    </xf>
    <xf numFmtId="6" fontId="20" fillId="34" borderId="0" xfId="0" applyNumberFormat="1" applyFont="1" applyFill="1" applyAlignment="1">
      <alignment horizontal="center" vertical="center"/>
    </xf>
    <xf numFmtId="8" fontId="19" fillId="34" borderId="0" xfId="0" applyNumberFormat="1" applyFont="1" applyFill="1" applyAlignment="1">
      <alignment horizontal="center" vertical="center"/>
    </xf>
    <xf numFmtId="8" fontId="19" fillId="34" borderId="14" xfId="0" applyNumberFormat="1" applyFont="1" applyFill="1" applyBorder="1" applyAlignment="1">
      <alignment horizontal="center" vertical="center"/>
    </xf>
    <xf numFmtId="0" fontId="19" fillId="34" borderId="15" xfId="0" applyFont="1" applyFill="1" applyBorder="1" applyAlignment="1">
      <alignment horizontal="center" vertical="center"/>
    </xf>
    <xf numFmtId="0" fontId="19" fillId="34" borderId="16" xfId="0" applyFont="1" applyFill="1" applyBorder="1" applyAlignment="1">
      <alignment horizontal="center" vertical="center"/>
    </xf>
    <xf numFmtId="6" fontId="20" fillId="34" borderId="16" xfId="0" applyNumberFormat="1" applyFont="1" applyFill="1" applyBorder="1" applyAlignment="1">
      <alignment horizontal="center" vertical="center"/>
    </xf>
    <xf numFmtId="8" fontId="19" fillId="34" borderId="16" xfId="0" applyNumberFormat="1" applyFont="1" applyFill="1" applyBorder="1" applyAlignment="1">
      <alignment horizontal="center" vertical="center"/>
    </xf>
    <xf numFmtId="8" fontId="19" fillId="34" borderId="17" xfId="0" applyNumberFormat="1" applyFont="1" applyFill="1" applyBorder="1" applyAlignment="1">
      <alignment horizontal="center" vertical="center"/>
    </xf>
    <xf numFmtId="6" fontId="0" fillId="0" borderId="0" xfId="0" applyNumberFormat="1" applyAlignment="1">
      <alignment horizontal="center"/>
    </xf>
    <xf numFmtId="0" fontId="19" fillId="0" borderId="21" xfId="0" applyFont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6" fontId="19" fillId="0" borderId="0" xfId="1" applyNumberFormat="1" applyFont="1" applyAlignment="1">
      <alignment horizontal="center" vertical="center"/>
    </xf>
    <xf numFmtId="44" fontId="19" fillId="0" borderId="0" xfId="1" applyFont="1" applyAlignment="1">
      <alignment horizontal="center" vertical="center"/>
    </xf>
    <xf numFmtId="6" fontId="19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9" fillId="46" borderId="0" xfId="0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6" fontId="39" fillId="0" borderId="0" xfId="0" applyNumberFormat="1" applyFont="1" applyAlignment="1">
      <alignment horizontal="center"/>
    </xf>
    <xf numFmtId="0" fontId="33" fillId="48" borderId="25" xfId="0" applyFont="1" applyFill="1" applyBorder="1" applyAlignment="1">
      <alignment horizontal="center" vertical="center"/>
    </xf>
    <xf numFmtId="0" fontId="41" fillId="44" borderId="25" xfId="0" applyFont="1" applyFill="1" applyBorder="1" applyAlignment="1">
      <alignment horizontal="center" vertical="center"/>
    </xf>
    <xf numFmtId="0" fontId="41" fillId="49" borderId="25" xfId="0" applyFont="1" applyFill="1" applyBorder="1" applyAlignment="1">
      <alignment horizontal="center" vertical="center"/>
    </xf>
    <xf numFmtId="0" fontId="41" fillId="35" borderId="25" xfId="0" applyFont="1" applyFill="1" applyBorder="1" applyAlignment="1">
      <alignment horizontal="center" vertical="center"/>
    </xf>
    <xf numFmtId="0" fontId="41" fillId="50" borderId="25" xfId="0" applyFont="1" applyFill="1" applyBorder="1" applyAlignment="1">
      <alignment horizontal="center" vertical="center"/>
    </xf>
    <xf numFmtId="0" fontId="41" fillId="43" borderId="25" xfId="0" applyFont="1" applyFill="1" applyBorder="1" applyAlignment="1">
      <alignment horizontal="center" vertical="center"/>
    </xf>
    <xf numFmtId="0" fontId="41" fillId="52" borderId="25" xfId="0" applyFont="1" applyFill="1" applyBorder="1" applyAlignment="1">
      <alignment horizontal="center" vertical="center"/>
    </xf>
    <xf numFmtId="0" fontId="36" fillId="53" borderId="0" xfId="0" applyFont="1" applyFill="1" applyAlignment="1">
      <alignment horizontal="center" vertical="center"/>
    </xf>
    <xf numFmtId="0" fontId="19" fillId="54" borderId="0" xfId="0" applyFont="1" applyFill="1" applyAlignment="1">
      <alignment horizontal="center" vertical="center"/>
    </xf>
    <xf numFmtId="0" fontId="19" fillId="55" borderId="0" xfId="0" applyFont="1" applyFill="1" applyAlignment="1">
      <alignment horizontal="center" vertical="center"/>
    </xf>
    <xf numFmtId="6" fontId="19" fillId="53" borderId="0" xfId="0" applyNumberFormat="1" applyFont="1" applyFill="1" applyAlignment="1">
      <alignment horizontal="center" vertical="center"/>
    </xf>
    <xf numFmtId="6" fontId="19" fillId="55" borderId="0" xfId="0" applyNumberFormat="1" applyFont="1" applyFill="1" applyAlignment="1">
      <alignment horizontal="center" vertical="center"/>
    </xf>
    <xf numFmtId="6" fontId="0" fillId="53" borderId="0" xfId="0" applyNumberFormat="1" applyFill="1" applyAlignment="1">
      <alignment horizontal="center" vertical="center"/>
    </xf>
    <xf numFmtId="6" fontId="0" fillId="55" borderId="0" xfId="0" applyNumberFormat="1" applyFill="1" applyAlignment="1">
      <alignment horizontal="center" vertical="center"/>
    </xf>
    <xf numFmtId="6" fontId="0" fillId="53" borderId="0" xfId="0" applyNumberFormat="1" applyFill="1" applyAlignment="1">
      <alignment horizontal="center"/>
    </xf>
    <xf numFmtId="6" fontId="0" fillId="55" borderId="0" xfId="0" applyNumberFormat="1" applyFill="1" applyAlignment="1">
      <alignment horizontal="center"/>
    </xf>
    <xf numFmtId="8" fontId="0" fillId="0" borderId="0" xfId="0" applyNumberFormat="1" applyAlignment="1">
      <alignment horizontal="center"/>
    </xf>
    <xf numFmtId="6" fontId="39" fillId="55" borderId="0" xfId="0" applyNumberFormat="1" applyFont="1" applyFill="1" applyAlignment="1">
      <alignment horizontal="center"/>
    </xf>
    <xf numFmtId="0" fontId="19" fillId="56" borderId="0" xfId="0" applyFont="1" applyFill="1" applyAlignment="1">
      <alignment horizontal="center" vertical="center"/>
    </xf>
    <xf numFmtId="0" fontId="41" fillId="57" borderId="25" xfId="0" applyFont="1" applyFill="1" applyBorder="1" applyAlignment="1">
      <alignment horizontal="center" vertical="center"/>
    </xf>
    <xf numFmtId="0" fontId="41" fillId="51" borderId="25" xfId="0" applyFont="1" applyFill="1" applyBorder="1" applyAlignment="1">
      <alignment horizontal="center" vertical="center"/>
    </xf>
    <xf numFmtId="0" fontId="19" fillId="56" borderId="0" xfId="0" applyFont="1" applyFill="1" applyAlignment="1">
      <alignment horizontal="center"/>
    </xf>
    <xf numFmtId="0" fontId="33" fillId="39" borderId="25" xfId="0" applyFont="1" applyFill="1" applyBorder="1" applyAlignment="1">
      <alignment horizontal="center" vertical="center"/>
    </xf>
    <xf numFmtId="0" fontId="41" fillId="42" borderId="25" xfId="0" applyFont="1" applyFill="1" applyBorder="1" applyAlignment="1">
      <alignment horizontal="center" vertical="center"/>
    </xf>
    <xf numFmtId="0" fontId="41" fillId="58" borderId="25" xfId="0" applyFont="1" applyFill="1" applyBorder="1" applyAlignment="1">
      <alignment horizontal="center" vertical="center"/>
    </xf>
    <xf numFmtId="0" fontId="41" fillId="45" borderId="25" xfId="0" applyFont="1" applyFill="1" applyBorder="1" applyAlignment="1">
      <alignment horizontal="center" vertical="center"/>
    </xf>
    <xf numFmtId="0" fontId="41" fillId="41" borderId="25" xfId="0" applyFont="1" applyFill="1" applyBorder="1" applyAlignment="1">
      <alignment horizontal="center" vertical="center"/>
    </xf>
    <xf numFmtId="0" fontId="41" fillId="38" borderId="25" xfId="0" applyFont="1" applyFill="1" applyBorder="1" applyAlignment="1">
      <alignment horizontal="center" vertical="center"/>
    </xf>
    <xf numFmtId="0" fontId="33" fillId="47" borderId="25" xfId="0" applyFont="1" applyFill="1" applyBorder="1" applyAlignment="1">
      <alignment horizontal="center" vertical="center"/>
    </xf>
    <xf numFmtId="0" fontId="33" fillId="59" borderId="25" xfId="0" applyFont="1" applyFill="1" applyBorder="1" applyAlignment="1">
      <alignment horizontal="center" vertical="center"/>
    </xf>
    <xf numFmtId="0" fontId="41" fillId="33" borderId="25" xfId="0" applyFont="1" applyFill="1" applyBorder="1" applyAlignment="1">
      <alignment horizontal="center" vertical="center"/>
    </xf>
    <xf numFmtId="0" fontId="41" fillId="40" borderId="25" xfId="0" applyFont="1" applyFill="1" applyBorder="1" applyAlignment="1">
      <alignment horizontal="center" vertical="center"/>
    </xf>
    <xf numFmtId="0" fontId="41" fillId="39" borderId="25" xfId="0" applyFont="1" applyFill="1" applyBorder="1" applyAlignment="1">
      <alignment horizontal="center" vertical="center"/>
    </xf>
    <xf numFmtId="0" fontId="33" fillId="37" borderId="25" xfId="0" applyFont="1" applyFill="1" applyBorder="1" applyAlignment="1">
      <alignment horizontal="center" vertical="center"/>
    </xf>
    <xf numFmtId="0" fontId="41" fillId="36" borderId="25" xfId="0" applyFont="1" applyFill="1" applyBorder="1" applyAlignment="1">
      <alignment horizontal="center" vertical="center"/>
    </xf>
    <xf numFmtId="0" fontId="41" fillId="60" borderId="25" xfId="0" applyFont="1" applyFill="1" applyBorder="1" applyAlignment="1">
      <alignment horizontal="center" vertical="center"/>
    </xf>
    <xf numFmtId="6" fontId="19" fillId="54" borderId="0" xfId="0" applyNumberFormat="1" applyFont="1" applyFill="1" applyAlignment="1">
      <alignment horizontal="center" vertical="center"/>
    </xf>
    <xf numFmtId="6" fontId="0" fillId="54" borderId="0" xfId="0" applyNumberFormat="1" applyFill="1" applyAlignment="1">
      <alignment horizontal="center" vertical="center"/>
    </xf>
    <xf numFmtId="6" fontId="0" fillId="54" borderId="0" xfId="0" applyNumberFormat="1" applyFill="1" applyAlignment="1">
      <alignment horizontal="center"/>
    </xf>
    <xf numFmtId="0" fontId="19" fillId="61" borderId="0" xfId="0" applyFont="1" applyFill="1" applyAlignment="1">
      <alignment horizontal="center" vertical="center"/>
    </xf>
    <xf numFmtId="6" fontId="19" fillId="61" borderId="0" xfId="0" applyNumberFormat="1" applyFont="1" applyFill="1" applyAlignment="1">
      <alignment horizontal="center" vertical="center"/>
    </xf>
    <xf numFmtId="6" fontId="0" fillId="61" borderId="0" xfId="0" applyNumberFormat="1" applyFill="1" applyAlignment="1">
      <alignment horizontal="center" vertical="center"/>
    </xf>
    <xf numFmtId="6" fontId="0" fillId="61" borderId="0" xfId="0" applyNumberFormat="1" applyFill="1" applyAlignment="1">
      <alignment horizontal="center"/>
    </xf>
    <xf numFmtId="0" fontId="44" fillId="56" borderId="0" xfId="0" applyFont="1" applyFill="1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6" fillId="56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6" fontId="0" fillId="56" borderId="0" xfId="0" applyNumberFormat="1" applyFill="1" applyAlignment="1">
      <alignment horizontal="center"/>
    </xf>
    <xf numFmtId="0" fontId="23" fillId="33" borderId="18" xfId="0" applyFont="1" applyFill="1" applyBorder="1" applyAlignment="1">
      <alignment horizontal="center" vertical="center"/>
    </xf>
    <xf numFmtId="0" fontId="23" fillId="33" borderId="19" xfId="0" applyFont="1" applyFill="1" applyBorder="1" applyAlignment="1">
      <alignment horizontal="center" vertical="center"/>
    </xf>
    <xf numFmtId="0" fontId="23" fillId="33" borderId="20" xfId="0" applyFont="1" applyFill="1" applyBorder="1" applyAlignment="1">
      <alignment horizontal="center" vertical="center"/>
    </xf>
    <xf numFmtId="0" fontId="32" fillId="34" borderId="10" xfId="0" applyFont="1" applyFill="1" applyBorder="1" applyAlignment="1">
      <alignment horizontal="center" vertical="center"/>
    </xf>
    <xf numFmtId="0" fontId="32" fillId="34" borderId="11" xfId="0" applyFont="1" applyFill="1" applyBorder="1" applyAlignment="1">
      <alignment horizontal="center" vertical="center"/>
    </xf>
    <xf numFmtId="0" fontId="32" fillId="34" borderId="12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25" fillId="35" borderId="0" xfId="0" applyFont="1" applyFill="1" applyAlignment="1">
      <alignment horizontal="center" vertical="center"/>
    </xf>
    <xf numFmtId="0" fontId="23" fillId="37" borderId="0" xfId="0" applyFont="1" applyFill="1" applyAlignment="1">
      <alignment horizontal="center" vertical="center"/>
    </xf>
    <xf numFmtId="0" fontId="23" fillId="33" borderId="0" xfId="0" applyFont="1" applyFill="1" applyAlignment="1">
      <alignment horizontal="center"/>
    </xf>
    <xf numFmtId="0" fontId="26" fillId="38" borderId="0" xfId="0" applyFont="1" applyFill="1" applyAlignment="1">
      <alignment horizontal="center" vertical="center"/>
    </xf>
    <xf numFmtId="0" fontId="25" fillId="52" borderId="0" xfId="0" applyFont="1" applyFill="1" applyAlignment="1">
      <alignment horizontal="center" vertical="center"/>
    </xf>
    <xf numFmtId="0" fontId="26" fillId="39" borderId="22" xfId="0" applyFont="1" applyFill="1" applyBorder="1" applyAlignment="1">
      <alignment horizontal="center" vertical="center"/>
    </xf>
    <xf numFmtId="0" fontId="26" fillId="39" borderId="23" xfId="0" applyFont="1" applyFill="1" applyBorder="1" applyAlignment="1">
      <alignment horizontal="center" vertical="center"/>
    </xf>
    <xf numFmtId="0" fontId="26" fillId="39" borderId="24" xfId="0" applyFont="1" applyFill="1" applyBorder="1" applyAlignment="1">
      <alignment horizontal="center" vertical="center"/>
    </xf>
    <xf numFmtId="0" fontId="27" fillId="40" borderId="0" xfId="0" applyFont="1" applyFill="1" applyAlignment="1">
      <alignment horizontal="center" vertical="center"/>
    </xf>
    <xf numFmtId="0" fontId="24" fillId="59" borderId="0" xfId="0" applyFont="1" applyFill="1" applyAlignment="1">
      <alignment horizontal="center" vertical="center"/>
    </xf>
    <xf numFmtId="0" fontId="25" fillId="33" borderId="26" xfId="0" applyFont="1" applyFill="1" applyBorder="1" applyAlignment="1">
      <alignment horizontal="center" vertical="center"/>
    </xf>
    <xf numFmtId="0" fontId="25" fillId="33" borderId="27" xfId="0" applyFont="1" applyFill="1" applyBorder="1" applyAlignment="1">
      <alignment horizontal="center" vertical="center"/>
    </xf>
    <xf numFmtId="0" fontId="25" fillId="33" borderId="28" xfId="0" applyFont="1" applyFill="1" applyBorder="1" applyAlignment="1">
      <alignment horizontal="center" vertical="center"/>
    </xf>
    <xf numFmtId="0" fontId="27" fillId="60" borderId="0" xfId="0" applyFont="1" applyFill="1" applyAlignment="1">
      <alignment horizontal="center" vertical="center"/>
    </xf>
    <xf numFmtId="0" fontId="37" fillId="59" borderId="0" xfId="0" applyFont="1" applyFill="1" applyAlignment="1">
      <alignment horizontal="center" vertical="center"/>
    </xf>
    <xf numFmtId="0" fontId="38" fillId="47" borderId="0" xfId="0" applyFont="1" applyFill="1" applyAlignment="1">
      <alignment horizontal="center" vertical="center"/>
    </xf>
    <xf numFmtId="0" fontId="28" fillId="41" borderId="0" xfId="0" applyFont="1" applyFill="1" applyAlignment="1">
      <alignment horizontal="center" vertical="center"/>
    </xf>
    <xf numFmtId="0" fontId="43" fillId="45" borderId="0" xfId="0" applyFont="1" applyFill="1" applyAlignment="1">
      <alignment horizontal="center" vertical="center"/>
    </xf>
    <xf numFmtId="0" fontId="42" fillId="58" borderId="0" xfId="0" applyFont="1" applyFill="1" applyAlignment="1">
      <alignment horizontal="center" vertical="center"/>
    </xf>
    <xf numFmtId="0" fontId="29" fillId="42" borderId="0" xfId="0" applyFont="1" applyFill="1" applyAlignment="1">
      <alignment horizontal="center" vertical="center"/>
    </xf>
    <xf numFmtId="0" fontId="29" fillId="39" borderId="29" xfId="0" applyFont="1" applyFill="1" applyBorder="1" applyAlignment="1">
      <alignment horizontal="center" vertical="center"/>
    </xf>
    <xf numFmtId="0" fontId="29" fillId="39" borderId="30" xfId="0" applyFont="1" applyFill="1" applyBorder="1" applyAlignment="1">
      <alignment horizontal="center" vertical="center"/>
    </xf>
    <xf numFmtId="0" fontId="29" fillId="39" borderId="31" xfId="0" applyFont="1" applyFill="1" applyBorder="1" applyAlignment="1">
      <alignment horizontal="center" vertical="center"/>
    </xf>
    <xf numFmtId="0" fontId="30" fillId="42" borderId="0" xfId="0" applyFont="1" applyFill="1" applyAlignment="1">
      <alignment horizontal="center"/>
    </xf>
    <xf numFmtId="0" fontId="31" fillId="43" borderId="0" xfId="0" applyFont="1" applyFill="1" applyAlignment="1">
      <alignment horizontal="center" vertical="center"/>
    </xf>
    <xf numFmtId="0" fontId="37" fillId="48" borderId="0" xfId="0" applyFont="1" applyFill="1" applyAlignment="1">
      <alignment horizontal="center" vertical="center"/>
    </xf>
    <xf numFmtId="0" fontId="40" fillId="51" borderId="0" xfId="0" applyFont="1" applyFill="1" applyAlignment="1">
      <alignment horizontal="center" vertical="center"/>
    </xf>
    <xf numFmtId="0" fontId="25" fillId="50" borderId="0" xfId="0" applyFont="1" applyFill="1" applyAlignment="1">
      <alignment horizontal="center" vertical="center"/>
    </xf>
    <xf numFmtId="0" fontId="27" fillId="44" borderId="0" xfId="0" applyFont="1" applyFill="1" applyAlignment="1">
      <alignment horizontal="center" vertical="center"/>
    </xf>
    <xf numFmtId="0" fontId="26" fillId="49" borderId="0" xfId="0" applyFont="1" applyFill="1" applyAlignment="1">
      <alignment horizontal="center" vertical="center"/>
    </xf>
    <xf numFmtId="0" fontId="27" fillId="57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6" fontId="0" fillId="0" borderId="0" xfId="0" applyNumberFormat="1" applyFill="1" applyAlignment="1">
      <alignment horizontal="center" vertical="center"/>
    </xf>
    <xf numFmtId="0" fontId="51" fillId="0" borderId="0" xfId="0" applyFont="1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6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0EFC1"/>
      <color rgb="FF8DEBE0"/>
      <color rgb="FF9D2D18"/>
      <color rgb="FF1F6BF0"/>
      <color rgb="FFF6D606"/>
      <color rgb="FF73AE16"/>
      <color rgb="FF215C98"/>
      <color rgb="FFF7130C"/>
      <color rgb="FF8D17A6"/>
      <color rgb="FFE878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078A4-6219-424D-9BAE-EB055DF6F302}">
  <dimension ref="A1:S36"/>
  <sheetViews>
    <sheetView zoomScale="68" zoomScaleNormal="86" workbookViewId="0">
      <selection activeCell="L25" sqref="L25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" style="55" customWidth="1"/>
    <col min="10" max="14" width="20.83203125" style="55" customWidth="1"/>
    <col min="15" max="15" width="2.1640625" style="55" customWidth="1"/>
    <col min="16" max="16384" width="10.83203125" style="55"/>
  </cols>
  <sheetData>
    <row r="1" spans="1:19" ht="47">
      <c r="A1" s="67" t="s">
        <v>15</v>
      </c>
      <c r="B1" s="67" t="s">
        <v>16</v>
      </c>
      <c r="C1" s="67" t="s">
        <v>17</v>
      </c>
      <c r="D1" s="67" t="s">
        <v>0</v>
      </c>
      <c r="E1" s="67" t="s">
        <v>1</v>
      </c>
      <c r="F1" s="67" t="s">
        <v>2</v>
      </c>
      <c r="G1" s="67" t="s">
        <v>3</v>
      </c>
      <c r="H1" s="67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  <c r="O1" s="3"/>
    </row>
    <row r="2" spans="1:19" ht="34">
      <c r="A2" s="3" t="s">
        <v>18</v>
      </c>
      <c r="B2" s="3" t="s">
        <v>5</v>
      </c>
      <c r="C2" s="3">
        <v>27</v>
      </c>
      <c r="D2" s="25">
        <v>45999660</v>
      </c>
      <c r="E2" s="47">
        <v>48967380</v>
      </c>
      <c r="F2" s="3"/>
      <c r="G2" s="3"/>
      <c r="H2" s="3"/>
      <c r="I2" s="3"/>
      <c r="J2" s="90" t="s">
        <v>34</v>
      </c>
      <c r="K2" s="91"/>
      <c r="L2" s="91"/>
      <c r="M2" s="91"/>
      <c r="N2" s="92"/>
      <c r="O2" s="3"/>
      <c r="Q2" s="82"/>
      <c r="R2" s="82"/>
      <c r="S2" s="82"/>
    </row>
    <row r="3" spans="1:19">
      <c r="A3" s="3" t="s">
        <v>19</v>
      </c>
      <c r="B3" s="3" t="s">
        <v>9</v>
      </c>
      <c r="C3" s="3">
        <v>30</v>
      </c>
      <c r="D3" s="25">
        <v>30731707</v>
      </c>
      <c r="E3" s="3"/>
      <c r="F3" s="3"/>
      <c r="G3" s="3"/>
      <c r="H3" s="3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  <c r="Q3" s="82"/>
      <c r="R3" s="82"/>
      <c r="S3" s="82"/>
    </row>
    <row r="4" spans="1:19">
      <c r="A4" s="3" t="s">
        <v>20</v>
      </c>
      <c r="B4" s="3" t="s">
        <v>6</v>
      </c>
      <c r="C4" s="3">
        <v>24</v>
      </c>
      <c r="D4" s="25">
        <v>30000000</v>
      </c>
      <c r="E4" s="25">
        <v>30000000</v>
      </c>
      <c r="F4" s="25">
        <v>30000000</v>
      </c>
      <c r="G4" s="25">
        <v>30000000</v>
      </c>
      <c r="H4" s="25">
        <v>30000000</v>
      </c>
      <c r="I4" s="3"/>
      <c r="J4" s="7" t="str" cm="1">
        <f t="array" ref="J4">IFERROR(INDEX($A$2:$A$22,SMALL(IF($B$2:$B$22="PG",ROW($B$2:$B$22)-1),ROW(A1))),"")</f>
        <v>Trae Young</v>
      </c>
      <c r="K4" s="3" t="str" cm="1">
        <f t="array" ref="K4">IFERROR(INDEX($A$2:$A$22,SMALL(IF($B$2:$B$22="SG",ROW($B$2:$B$22)-1),ROW(A1))),"")</f>
        <v>Nickeil Alexander-Walker</v>
      </c>
      <c r="L4" s="3" t="str" cm="1">
        <f t="array" ref="L4">IFERROR(INDEX($A$2:$A$22,SMALL(IF($B$2:$B$22="SF",ROW($B$2:$B$22)-1),ROW(A1))),"")</f>
        <v>Zaccharie Risacher</v>
      </c>
      <c r="M4" s="3" t="str" cm="1">
        <f t="array" ref="M4">IFERROR(INDEX($A$2:$A$22,SMALL(IF($B$2:$B$22="PF",ROW($B$2:$B$22)-1),ROW(A1))),"")</f>
        <v>Jalen Johnson</v>
      </c>
      <c r="N4" s="3" t="str" cm="1">
        <f t="array" ref="N4">IFERROR(INDEX($A$2:$A$22,SMALL(IF($B$2:$B$22="C",ROW($B$2:$B$22)-1),ROW(A1))),"")</f>
        <v>Kristaps Porzingis</v>
      </c>
      <c r="O4" s="3"/>
      <c r="Q4" s="82"/>
      <c r="R4" s="82"/>
      <c r="S4" s="82"/>
    </row>
    <row r="5" spans="1:19">
      <c r="A5" s="3" t="s">
        <v>21</v>
      </c>
      <c r="B5" s="3" t="s">
        <v>8</v>
      </c>
      <c r="C5" s="3">
        <v>27</v>
      </c>
      <c r="D5" s="25">
        <v>15161800</v>
      </c>
      <c r="E5" s="25">
        <v>14403710</v>
      </c>
      <c r="F5" s="25">
        <v>15161800</v>
      </c>
      <c r="G5" s="47">
        <v>15919890</v>
      </c>
      <c r="H5" s="3"/>
      <c r="I5" s="3"/>
      <c r="J5" s="7" t="str" cm="1">
        <f t="array" ref="J5">IFERROR(INDEX($A$2:$A$22,SMALL(IF($B$2:$B$22="PG",ROW($B$2:$B$22)-1),ROW(A2))),"")</f>
        <v>Dyson Daniels</v>
      </c>
      <c r="K5" s="3" t="str" cm="1">
        <f t="array" ref="K5">IFERROR(INDEX($A$2:$A$22,SMALL(IF($B$2:$B$22="SG",ROW($B$2:$B$22)-1),ROW(A2))),"")</f>
        <v>Luke Kennard</v>
      </c>
      <c r="L5" s="3" t="str" cm="1">
        <f t="array" ref="L5">IFERROR(INDEX($A$2:$A$22,SMALL(IF($B$2:$B$22="SF",ROW($B$2:$B$22)-1),ROW(A2))),"")</f>
        <v>Caleb Houstan</v>
      </c>
      <c r="M5" s="3" t="str" cm="1">
        <f t="array" ref="M5">IFERROR(INDEX($A$2:$A$22,SMALL(IF($B$2:$B$22="PF",ROW($B$2:$B$22)-1),ROW(A2))),"")</f>
        <v>Asa Newell</v>
      </c>
      <c r="N5" s="3" t="str" cm="1">
        <f t="array" ref="N5">IFERROR(INDEX($A$2:$A$22,SMALL(IF($B$2:$B$22="C",ROW($B$2:$B$22)-1),ROW(A2))),"")</f>
        <v>Onyeka Okongwu</v>
      </c>
      <c r="O5" s="3"/>
      <c r="Q5" s="82"/>
      <c r="R5" s="82"/>
      <c r="S5" s="82"/>
    </row>
    <row r="6" spans="1:19">
      <c r="A6" s="3" t="s">
        <v>22</v>
      </c>
      <c r="B6" s="3" t="s">
        <v>9</v>
      </c>
      <c r="C6" s="3">
        <v>25</v>
      </c>
      <c r="D6" s="25">
        <v>15000000</v>
      </c>
      <c r="E6" s="25">
        <v>16100000</v>
      </c>
      <c r="F6" s="25">
        <v>16880000</v>
      </c>
      <c r="G6" s="3"/>
      <c r="H6" s="3"/>
      <c r="I6" s="3"/>
      <c r="J6" s="7" t="str" cm="1">
        <f t="array" ref="J6">IFERROR(INDEX($A$2:$A$22,SMALL(IF($B$2:$B$22="PG",ROW($B$2:$B$22)-1),ROW(A3))),"")</f>
        <v>Kobe Bufkin</v>
      </c>
      <c r="K6" s="3" t="str" cm="1">
        <f t="array" ref="K6">IFERROR(INDEX($A$2:$A$22,SMALL(IF($B$2:$B$22="SG",ROW($B$2:$B$22)-1),ROW(A3))),"")</f>
        <v>Vit Krejci</v>
      </c>
      <c r="L6" s="3" t="str" cm="1">
        <f t="array" ref="L6">IFERROR(INDEX($A$2:$A$22,SMALL(IF($B$2:$B$22="SF",ROW($B$2:$B$22)-1),ROW(A3))),"")</f>
        <v>Nikola Djurisic</v>
      </c>
      <c r="M6" s="3" t="str" cm="1">
        <f t="array" ref="M6">IFERROR(INDEX($A$2:$A$22,SMALL(IF($B$2:$B$22="PF",ROW($B$2:$B$22)-1),ROW(A3))),"")</f>
        <v>Mouhamed Gueye</v>
      </c>
      <c r="N6" s="3" t="str" cm="1">
        <f t="array" ref="N6">IFERROR(INDEX($A$2:$A$22,SMALL(IF($B$2:$B$22="C",ROW($B$2:$B$22)-1),ROW(A3))),"")</f>
        <v>Eli N'Diaye</v>
      </c>
      <c r="O6" s="3"/>
      <c r="Q6" s="82"/>
      <c r="R6" s="82"/>
      <c r="S6" s="82"/>
    </row>
    <row r="7" spans="1:19">
      <c r="A7" s="3" t="s">
        <v>23</v>
      </c>
      <c r="B7" s="3" t="s">
        <v>7</v>
      </c>
      <c r="C7" s="3">
        <v>20</v>
      </c>
      <c r="D7" s="25">
        <v>13197720</v>
      </c>
      <c r="E7" s="48">
        <v>13826040</v>
      </c>
      <c r="F7" s="48">
        <v>17434637</v>
      </c>
      <c r="G7" s="32" t="s">
        <v>14</v>
      </c>
      <c r="H7" s="3"/>
      <c r="I7" s="3"/>
      <c r="J7" s="7" t="str" cm="1">
        <f t="array" ref="J7">IFERROR(INDEX($A$2:$A$22,SMALL(IF($B$2:$B$22="PG",ROW($B$2:$B$22)-1),ROW(A4))),"")</f>
        <v/>
      </c>
      <c r="K7" s="3" t="str" cm="1">
        <f t="array" ref="K7">IFERROR(INDEX($A$2:$A$22,SMALL(IF($B$2:$B$22="SG",ROW($B$2:$B$22)-1),ROW(A4))),"")</f>
        <v>Keaton Wallace</v>
      </c>
      <c r="L7" s="3" t="str" cm="1">
        <f t="array" ref="L7">IFERROR(INDEX($A$2:$A$22,SMALL(IF($B$2:$B$22="SF",ROW($B$2:$B$22)-1),ROW(A4))),"")</f>
        <v>Jacob Toppin</v>
      </c>
      <c r="M7" s="3" t="str" cm="1">
        <f t="array" ref="M7">IFERROR(INDEX($A$2:$A$22,SMALL(IF($B$2:$B$22="PF",ROW($B$2:$B$22)-1),ROW(A4))),"")</f>
        <v/>
      </c>
      <c r="N7" s="3" t="str" cm="1">
        <f t="array" ref="N7">IFERROR(INDEX($A$2:$A$22,SMALL(IF($B$2:$B$22="C",ROW($B$2:$B$22)-1),ROW(A4))),"")</f>
        <v/>
      </c>
      <c r="O7" s="3"/>
      <c r="Q7" s="82"/>
      <c r="R7" s="82"/>
      <c r="S7" s="82"/>
    </row>
    <row r="8" spans="1:19">
      <c r="A8" s="3" t="s">
        <v>24</v>
      </c>
      <c r="B8" s="3" t="s">
        <v>8</v>
      </c>
      <c r="C8" s="3">
        <v>29</v>
      </c>
      <c r="D8" s="25">
        <v>11000000</v>
      </c>
      <c r="E8" s="3"/>
      <c r="F8" s="3"/>
      <c r="G8" s="3"/>
      <c r="H8" s="3"/>
      <c r="I8" s="3"/>
      <c r="J8" s="7" t="str" cm="1">
        <f t="array" ref="J8">IFERROR(INDEX($A$2:$A$22,SMALL(IF($B$2:$B$22="PG",ROW($B$2:$B$22)-1),ROW(A5))),"")</f>
        <v/>
      </c>
      <c r="K8" s="3" t="str" cm="1">
        <f t="array" ref="K8">IFERROR(INDEX($A$2:$A$22,SMALL(IF($B$2:$B$22="SG",ROW($B$2:$B$22)-1),ROW(A5))),"")</f>
        <v/>
      </c>
      <c r="L8" s="3" t="str" cm="1">
        <f t="array" ref="L8">IFERROR(INDEX($A$2:$A$22,SMALL(IF($B$2:$B$22="SF",ROW($B$2:$B$22)-1),ROW(A5))),"")</f>
        <v/>
      </c>
      <c r="M8" s="3" t="str" cm="1">
        <f t="array" ref="M8">IFERROR(INDEX($A$2:$A$22,SMALL(IF($B$2:$B$22="PF",ROW($B$2:$B$22)-1),ROW(A5))),"")</f>
        <v/>
      </c>
      <c r="N8" s="3" t="str" cm="1">
        <f t="array" ref="N8">IFERROR(INDEX($A$2:$A$22,SMALL(IF($B$2:$B$22="C",ROW($B$2:$B$22)-1),ROW(A5))),"")</f>
        <v/>
      </c>
      <c r="O8" s="3"/>
      <c r="Q8" s="82"/>
      <c r="R8" s="82"/>
      <c r="S8" s="82"/>
    </row>
    <row r="9" spans="1:19">
      <c r="A9" s="3" t="s">
        <v>25</v>
      </c>
      <c r="B9" s="3" t="s">
        <v>5</v>
      </c>
      <c r="C9" s="3">
        <v>22</v>
      </c>
      <c r="D9" s="25">
        <v>7707709</v>
      </c>
      <c r="E9" s="32" t="s">
        <v>14</v>
      </c>
      <c r="F9" s="3"/>
      <c r="G9" s="3"/>
      <c r="H9" s="3"/>
      <c r="I9" s="3"/>
      <c r="J9" s="7" t="str" cm="1">
        <f t="array" ref="J9">IFERROR(INDEX($A$2:$A$22,SMALL(IF($B$2:$B$22="PG",ROW($B$2:$B$22)-1),ROW(A6))),"")</f>
        <v/>
      </c>
      <c r="K9" s="3" t="str" cm="1">
        <f t="array" ref="K9">IFERROR(INDEX($A$2:$A$22,SMALL(IF($B$2:$B$22="SG",ROW($B$2:$B$22)-1),ROW(A6))),"")</f>
        <v/>
      </c>
      <c r="L9" s="3" t="str" cm="1">
        <f t="array" ref="L9">IFERROR(INDEX($A$2:$A$22,SMALL(IF($B$2:$B$22="SF",ROW($B$2:$B$22)-1),ROW(A6))),"")</f>
        <v/>
      </c>
      <c r="M9" s="3" t="str" cm="1">
        <f t="array" ref="M9">IFERROR(INDEX($A$2:$A$22,SMALL(IF($B$2:$B$22="PF",ROW($B$2:$B$22)-1),ROW(A6))),"")</f>
        <v/>
      </c>
      <c r="N9" s="3" t="str" cm="1">
        <f t="array" ref="N9">IFERROR(INDEX($A$2:$A$22,SMALL(IF($B$2:$B$22="C",ROW($B$2:$B$22)-1),ROW(A6))),"")</f>
        <v/>
      </c>
      <c r="O9" s="3"/>
      <c r="Q9" s="82"/>
      <c r="R9" s="82"/>
      <c r="S9" s="82"/>
    </row>
    <row r="10" spans="1:19">
      <c r="A10" s="3" t="s">
        <v>26</v>
      </c>
      <c r="B10" s="3" t="s">
        <v>5</v>
      </c>
      <c r="C10" s="3">
        <v>22</v>
      </c>
      <c r="D10" s="25">
        <v>4503720</v>
      </c>
      <c r="E10" s="48">
        <v>6904203</v>
      </c>
      <c r="F10" s="32" t="s">
        <v>14</v>
      </c>
      <c r="G10" s="3"/>
      <c r="H10" s="3"/>
      <c r="I10" s="3"/>
      <c r="J10" s="7" t="str" cm="1">
        <f t="array" ref="J10">IFERROR(INDEX($A$2:$A$22,SMALL(IF($B$2:$B$22="PG",ROW($B$2:$B$22)-1),ROW(A7))),"")</f>
        <v/>
      </c>
      <c r="K10" s="3" t="str" cm="1">
        <f t="array" ref="K10">IFERROR(INDEX($A$2:$A$22,SMALL(IF($B$2:$B$22="SG",ROW($B$2:$B$22)-1),ROW(A7))),"")</f>
        <v/>
      </c>
      <c r="L10" s="3" t="str" cm="1">
        <f t="array" ref="L10">IFERROR(INDEX($A$2:$A$22,SMALL(IF($B$2:$B$22="SF",ROW($B$2:$B$22)-1),ROW(A7))),"")</f>
        <v/>
      </c>
      <c r="M10" s="3" t="str" cm="1">
        <f t="array" ref="M10">IFERROR(INDEX($A$2:$A$22,SMALL(IF($B$2:$B$22="PF",ROW($B$2:$B$22)-1),ROW(A7))),"")</f>
        <v/>
      </c>
      <c r="N10" s="3" t="str" cm="1">
        <f t="array" ref="N10">IFERROR(INDEX($A$2:$A$22,SMALL(IF($B$2:$B$22="C",ROW($B$2:$B$22)-1),ROW(A7))),"")</f>
        <v/>
      </c>
      <c r="O10" s="3"/>
      <c r="Q10" s="82"/>
      <c r="R10" s="82"/>
      <c r="S10" s="82"/>
    </row>
    <row r="11" spans="1:19" ht="47">
      <c r="A11" s="3" t="s">
        <v>27</v>
      </c>
      <c r="B11" s="3" t="s">
        <v>6</v>
      </c>
      <c r="C11" s="3">
        <v>20</v>
      </c>
      <c r="D11" s="25">
        <v>3237480</v>
      </c>
      <c r="E11" s="25">
        <v>3399480</v>
      </c>
      <c r="F11" s="48">
        <v>3560880</v>
      </c>
      <c r="G11" s="48">
        <v>6042814</v>
      </c>
      <c r="H11" s="32" t="s">
        <v>14</v>
      </c>
      <c r="I11" s="3"/>
      <c r="J11" s="96" t="s">
        <v>545</v>
      </c>
      <c r="K11" s="96"/>
      <c r="L11" s="96"/>
      <c r="M11" s="96"/>
      <c r="N11" s="96"/>
      <c r="O11" s="3"/>
      <c r="Q11" s="82"/>
      <c r="R11" s="82"/>
      <c r="S11" s="82"/>
    </row>
    <row r="12" spans="1:19">
      <c r="A12" s="3" t="s">
        <v>28</v>
      </c>
      <c r="B12" s="3" t="s">
        <v>8</v>
      </c>
      <c r="C12" s="3">
        <v>25</v>
      </c>
      <c r="D12" s="77">
        <v>2349578</v>
      </c>
      <c r="E12" s="73">
        <v>2667944</v>
      </c>
      <c r="F12" s="48">
        <v>3005085</v>
      </c>
      <c r="G12" s="3"/>
      <c r="H12" s="3"/>
      <c r="I12" s="3"/>
      <c r="J12" s="7" t="str" cm="1">
        <f t="array" ref="J12">IFERROR(INDEX($A$2:$A$22,SMALL(IF($B$2:$B$22="PG",ROW($B$2:$B$22)-1),ROW(A9))),"")</f>
        <v/>
      </c>
      <c r="K12" s="3" t="str" cm="1">
        <f t="array" ref="K12">IFERROR(INDEX($A$2:$A$22,SMALL(IF($B$2:$B$22="SG",ROW($B$2:$B$22)-1),ROW(A9))),"")</f>
        <v/>
      </c>
      <c r="L12" s="3"/>
      <c r="M12" s="3"/>
      <c r="N12" s="3" t="str" cm="1">
        <f t="array" ref="N12">IFERROR(INDEX($A$2:$A$22,SMALL(IF($B$2:$B$22="C",ROW($B$2:$B$22)-1),ROW(A9))),"")</f>
        <v/>
      </c>
      <c r="O12" s="3"/>
      <c r="Q12" s="82"/>
      <c r="R12" s="82"/>
      <c r="S12" s="82"/>
    </row>
    <row r="13" spans="1:19" ht="21" customHeight="1">
      <c r="A13" s="3" t="s">
        <v>29</v>
      </c>
      <c r="B13" s="3" t="s">
        <v>6</v>
      </c>
      <c r="C13" s="3">
        <v>23</v>
      </c>
      <c r="D13" s="73">
        <v>2221677</v>
      </c>
      <c r="E13" s="48">
        <v>2406205</v>
      </c>
      <c r="F13" s="3"/>
      <c r="G13" s="3"/>
      <c r="H13" s="3"/>
      <c r="I13" s="3"/>
      <c r="J13" s="85"/>
      <c r="K13" s="85"/>
      <c r="L13" s="85"/>
      <c r="M13" s="85"/>
      <c r="N13" s="85"/>
      <c r="O13" s="3"/>
      <c r="Q13" s="82"/>
      <c r="R13" s="82"/>
      <c r="S13" s="82"/>
    </row>
    <row r="14" spans="1:19">
      <c r="A14" s="3" t="s">
        <v>542</v>
      </c>
      <c r="B14" s="3" t="s">
        <v>7</v>
      </c>
      <c r="C14" s="3">
        <v>22</v>
      </c>
      <c r="D14" s="25">
        <v>2296274</v>
      </c>
      <c r="E14" s="25"/>
      <c r="F14" s="25"/>
      <c r="G14" s="32"/>
      <c r="H14" s="3"/>
      <c r="I14" s="3"/>
      <c r="J14" s="86"/>
      <c r="K14" s="86"/>
      <c r="L14" s="83"/>
      <c r="M14" s="87"/>
      <c r="N14" s="87"/>
      <c r="O14" s="3"/>
      <c r="Q14" s="82"/>
      <c r="R14" s="82"/>
      <c r="S14" s="82"/>
    </row>
    <row r="15" spans="1:19">
      <c r="A15" s="3" t="s">
        <v>30</v>
      </c>
      <c r="B15" s="3" t="s">
        <v>7</v>
      </c>
      <c r="C15" s="3">
        <v>21</v>
      </c>
      <c r="D15" s="25">
        <v>1272870</v>
      </c>
      <c r="E15" s="73">
        <v>2150917</v>
      </c>
      <c r="F15" s="48">
        <v>2525901</v>
      </c>
      <c r="G15" s="32" t="s">
        <v>14</v>
      </c>
      <c r="H15" s="3"/>
      <c r="I15" s="3"/>
      <c r="J15" s="26"/>
      <c r="K15" s="26"/>
      <c r="L15" s="83"/>
      <c r="M15" s="26"/>
      <c r="N15" s="26"/>
      <c r="O15" s="3"/>
      <c r="Q15" s="82"/>
      <c r="R15" s="82"/>
      <c r="S15" s="82"/>
    </row>
    <row r="16" spans="1:19">
      <c r="A16" s="3" t="s">
        <v>31</v>
      </c>
      <c r="B16" s="3" t="s">
        <v>9</v>
      </c>
      <c r="C16" s="3">
        <v>21</v>
      </c>
      <c r="D16" s="3" t="s">
        <v>10</v>
      </c>
      <c r="E16" s="32" t="s">
        <v>14</v>
      </c>
      <c r="F16" s="3"/>
      <c r="G16" s="3"/>
      <c r="H16" s="3"/>
      <c r="I16" s="3"/>
      <c r="J16" s="84"/>
      <c r="K16" s="83"/>
      <c r="L16" s="83"/>
      <c r="M16" s="83"/>
      <c r="N16" s="83"/>
      <c r="O16" s="3"/>
      <c r="Q16" s="82"/>
      <c r="R16" s="80"/>
    </row>
    <row r="17" spans="1:18">
      <c r="A17" s="3" t="s">
        <v>32</v>
      </c>
      <c r="B17" s="3" t="s">
        <v>7</v>
      </c>
      <c r="C17" s="3">
        <v>25</v>
      </c>
      <c r="D17" s="3" t="s">
        <v>10</v>
      </c>
      <c r="E17" s="32" t="s">
        <v>14</v>
      </c>
      <c r="F17" s="3"/>
      <c r="G17" s="3"/>
      <c r="H17" s="3"/>
      <c r="I17" s="3"/>
      <c r="J17" s="84"/>
      <c r="K17" s="83"/>
      <c r="L17" s="83"/>
      <c r="M17" s="83"/>
      <c r="N17" s="83"/>
      <c r="O17" s="3"/>
      <c r="Q17" s="82"/>
      <c r="R17" s="80"/>
    </row>
    <row r="18" spans="1:18">
      <c r="A18" s="3" t="s">
        <v>33</v>
      </c>
      <c r="B18" s="3" t="s">
        <v>8</v>
      </c>
      <c r="C18" s="3">
        <v>26</v>
      </c>
      <c r="D18" s="3" t="s">
        <v>10</v>
      </c>
      <c r="E18" s="32" t="s">
        <v>14</v>
      </c>
      <c r="F18" s="3"/>
      <c r="G18" s="3"/>
      <c r="H18" s="3"/>
      <c r="I18" s="3"/>
      <c r="J18" s="84"/>
      <c r="K18" s="83"/>
      <c r="L18" s="83"/>
      <c r="M18" s="83"/>
      <c r="N18" s="83"/>
      <c r="O18" s="3"/>
      <c r="Q18" s="82"/>
      <c r="R18" s="80"/>
    </row>
    <row r="19" spans="1:18">
      <c r="A19" s="3"/>
      <c r="B19" s="3"/>
      <c r="C19" s="3"/>
      <c r="D19" s="3"/>
      <c r="E19" s="3"/>
      <c r="F19" s="3"/>
      <c r="G19" s="3"/>
      <c r="H19" s="3"/>
      <c r="I19" s="3"/>
      <c r="J19" s="84"/>
      <c r="K19" s="83"/>
      <c r="L19" s="83"/>
      <c r="M19" s="83"/>
      <c r="N19" s="83"/>
      <c r="O19" s="3"/>
      <c r="Q19" s="82"/>
      <c r="R19" s="80"/>
    </row>
    <row r="20" spans="1:18">
      <c r="A20" s="3"/>
      <c r="B20" s="3"/>
      <c r="C20" s="3"/>
      <c r="D20" s="3"/>
      <c r="E20" s="3"/>
      <c r="F20" s="3"/>
      <c r="G20" s="3"/>
      <c r="H20" s="3"/>
      <c r="I20" s="3"/>
      <c r="J20" s="84"/>
      <c r="K20" s="83"/>
      <c r="L20" s="3"/>
      <c r="M20" s="3"/>
      <c r="N20" s="3"/>
      <c r="O20" s="3"/>
      <c r="Q20" s="82"/>
      <c r="R20" s="80"/>
    </row>
    <row r="21" spans="1:18">
      <c r="A21" s="3"/>
      <c r="B21" s="3"/>
      <c r="C21" s="3"/>
      <c r="D21" s="3"/>
      <c r="E21" s="3"/>
      <c r="F21" s="3"/>
      <c r="G21" s="3"/>
      <c r="H21" s="3"/>
      <c r="I21" s="3"/>
      <c r="J21" s="84"/>
      <c r="K21" s="83"/>
      <c r="L21" s="3"/>
      <c r="M21" s="3"/>
      <c r="N21" s="3"/>
      <c r="O21" s="3"/>
      <c r="R21" s="80"/>
    </row>
    <row r="22" spans="1:18">
      <c r="A22" s="3"/>
      <c r="B22" s="3"/>
      <c r="C22" s="3"/>
      <c r="D22" s="3"/>
      <c r="E22" s="3"/>
      <c r="F22" s="3"/>
      <c r="G22" s="3"/>
      <c r="H22" s="3"/>
      <c r="I22" s="3"/>
      <c r="J22" s="84"/>
      <c r="K22" s="83"/>
      <c r="L22" s="3"/>
      <c r="M22" s="3"/>
      <c r="N22" s="3"/>
      <c r="O22" s="3"/>
    </row>
    <row r="23" spans="1:18">
      <c r="A23" s="3" t="s">
        <v>42</v>
      </c>
      <c r="B23" s="3"/>
      <c r="C23" s="3"/>
      <c r="D23" s="23">
        <f>SUM(D2:D21)</f>
        <v>184680195</v>
      </c>
      <c r="E23" s="23">
        <f>SUM(E2:E21)</f>
        <v>140825879</v>
      </c>
      <c r="F23" s="23">
        <f>SUM(F2:F21)</f>
        <v>88568303</v>
      </c>
      <c r="G23" s="23">
        <f>SUM(G2:G21)</f>
        <v>51962704</v>
      </c>
      <c r="H23" s="23">
        <f>SUM(H2:H21)</f>
        <v>30000000</v>
      </c>
      <c r="I23" s="3"/>
      <c r="J23" s="84"/>
      <c r="K23" s="83"/>
      <c r="L23" s="3"/>
      <c r="M23" s="3"/>
      <c r="N23" s="3"/>
      <c r="O23" s="3"/>
    </row>
    <row r="24" spans="1:18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IFERROR(INDEX($A$2:$A$22,SMALL(IF($B$2:$B$22="PG",ROW($B$2:$B$22)-1),ROW(A21))),"")</f>
        <v/>
      </c>
      <c r="K24" s="3"/>
      <c r="L24" s="3" t="str" cm="1">
        <f t="array" ref="L24">IFERROR(INDEX($A$2:$A$22,SMALL(IF($B$2:$B$22="SF",ROW($B$2:$B$22)-1),ROW(A21))),"")</f>
        <v/>
      </c>
      <c r="M24" s="3"/>
      <c r="N24" s="3" t="str" cm="1">
        <f t="array" ref="N24">IFERROR(INDEX($A$2:$A$22,SMALL(IF($B$2:$B$22="C",ROW($B$2:$B$22)-1),ROW(A21))),"")</f>
        <v/>
      </c>
      <c r="O24" s="3"/>
    </row>
    <row r="25" spans="1:18">
      <c r="A25" s="3" t="s">
        <v>40</v>
      </c>
      <c r="B25" s="3"/>
      <c r="C25" s="3"/>
      <c r="D25" s="25">
        <f>D34-D23</f>
        <v>-30033195</v>
      </c>
      <c r="E25" s="25">
        <f>E34-E23</f>
        <v>24646411</v>
      </c>
      <c r="F25" s="25">
        <f>F34-F23</f>
        <v>88487047.300000012</v>
      </c>
      <c r="G25" s="25">
        <f>G34-G23</f>
        <v>137486520.82100001</v>
      </c>
      <c r="H25" s="25">
        <f>H34-H23</f>
        <v>172710670.55847001</v>
      </c>
      <c r="I25" s="3"/>
      <c r="J25" s="7" t="str" cm="1">
        <f t="array" ref="J25">IFERROR(INDEX($A$2:$A$22,SMALL(IF($B$2:$B$22="PG",ROW($B$2:$B$22)-1),ROW(A22))),"")</f>
        <v/>
      </c>
      <c r="K25" s="3"/>
      <c r="L25" s="3"/>
      <c r="M25" s="3"/>
      <c r="N25" s="3" t="str" cm="1">
        <f t="array" ref="N25">IFERROR(INDEX($A$2:$A$22,SMALL(IF($B$2:$B$22="C",ROW($B$2:$B$22)-1),ROW(A22))),"")</f>
        <v/>
      </c>
      <c r="O25" s="3"/>
    </row>
    <row r="26" spans="1:18">
      <c r="A26" s="3" t="s">
        <v>41</v>
      </c>
      <c r="B26" s="3"/>
      <c r="C26" s="3"/>
      <c r="D26" s="25">
        <f>D33-D23</f>
        <v>3214805</v>
      </c>
      <c r="E26" s="25">
        <f>E33-E23</f>
        <v>60221771</v>
      </c>
      <c r="F26" s="25">
        <f>F33-F23</f>
        <v>126552682.5</v>
      </c>
      <c r="G26" s="25">
        <f>G33-G23</f>
        <v>178216750.48500001</v>
      </c>
      <c r="H26" s="25">
        <f>H33-H23</f>
        <v>216292016.29895002</v>
      </c>
      <c r="I26" s="3"/>
      <c r="J26" s="7" t="str" cm="1">
        <f t="array" ref="J26">IFERROR(INDEX($A$2:$A$22,SMALL(IF($B$2:$B$22="PG",ROW($B$2:$B$22)-1),ROW(A23))),"")</f>
        <v/>
      </c>
      <c r="K26" s="3"/>
      <c r="L26" s="3"/>
      <c r="M26" s="3"/>
      <c r="N26" s="3" t="str" cm="1">
        <f t="array" ref="N26">IFERROR(INDEX($A$2:$A$22,SMALL(IF($B$2:$B$22="C",ROW($B$2:$B$22)-1),ROW(A23))),"")</f>
        <v/>
      </c>
      <c r="O26" s="3"/>
    </row>
    <row r="27" spans="1:18">
      <c r="A27" s="3" t="s">
        <v>43</v>
      </c>
      <c r="B27" s="3"/>
      <c r="C27" s="3"/>
      <c r="D27" s="25">
        <f>D32-D23</f>
        <v>11264805</v>
      </c>
      <c r="E27" s="25">
        <f>E32-E23</f>
        <v>68835271</v>
      </c>
      <c r="F27" s="25">
        <f>F32-F23</f>
        <v>135769127.5</v>
      </c>
      <c r="G27" s="25">
        <f>G32-G23</f>
        <v>188078346.63500002</v>
      </c>
      <c r="H27" s="25">
        <f>H32-H23</f>
        <v>226843924.17945004</v>
      </c>
      <c r="I27" s="3"/>
      <c r="J27" s="7" t="str" cm="1">
        <f t="array" ref="J27">IFERROR(INDEX($A$2:$A$22,SMALL(IF($B$2:$B$22="PG",ROW($B$2:$B$22)-1),ROW(A24))),"")</f>
        <v/>
      </c>
      <c r="K27" s="3"/>
      <c r="L27" s="3"/>
      <c r="M27" s="3"/>
      <c r="N27" s="3"/>
      <c r="O27" s="3"/>
    </row>
    <row r="28" spans="1:18">
      <c r="A28" s="3" t="s">
        <v>44</v>
      </c>
      <c r="B28" s="3"/>
      <c r="C28" s="3"/>
      <c r="D28" s="25">
        <f>D31-D23</f>
        <v>23143805</v>
      </c>
      <c r="E28" s="25">
        <f>E31-E23</f>
        <v>81545801</v>
      </c>
      <c r="F28" s="25">
        <f>F31-F23</f>
        <v>149369394.60000002</v>
      </c>
      <c r="G28" s="25">
        <f>G31-G23</f>
        <v>202630632.43200004</v>
      </c>
      <c r="H28" s="25">
        <f>H31-H23</f>
        <v>242414869.98224008</v>
      </c>
      <c r="I28" s="3"/>
      <c r="J28" s="7" t="str" cm="1">
        <f t="array" ref="J28">IFERROR(INDEX($A$2:$A$22,SMALL(IF($B$2:$B$22="PG",ROW($B$2:$B$22)-1),ROW(A25))),"")</f>
        <v/>
      </c>
      <c r="K28" s="3"/>
      <c r="L28" s="3"/>
      <c r="M28" s="3"/>
      <c r="N28" s="3"/>
      <c r="O28" s="3"/>
    </row>
    <row r="29" spans="1:18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8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8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8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523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76" t="s">
        <v>543</v>
      </c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59" priority="1" operator="lessThan">
      <formula>0</formula>
    </cfRule>
    <cfRule type="cellIs" dxfId="58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03A9B-3529-6C45-96EC-C723804F0FF3}">
  <dimension ref="A1:O35"/>
  <sheetViews>
    <sheetView zoomScale="75" workbookViewId="0">
      <selection activeCell="F19" sqref="F19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4" width="20.83203125" style="33" customWidth="1"/>
    <col min="15" max="15" width="2.33203125" style="33" customWidth="1"/>
    <col min="16" max="16384" width="10.83203125" style="33"/>
  </cols>
  <sheetData>
    <row r="1" spans="1:15" ht="47">
      <c r="A1" s="66" t="s">
        <v>15</v>
      </c>
      <c r="B1" s="66" t="s">
        <v>16</v>
      </c>
      <c r="C1" s="66" t="s">
        <v>17</v>
      </c>
      <c r="D1" s="66" t="s">
        <v>0</v>
      </c>
      <c r="E1" s="66" t="s">
        <v>1</v>
      </c>
      <c r="F1" s="66" t="s">
        <v>2</v>
      </c>
      <c r="G1" s="66" t="s">
        <v>3</v>
      </c>
      <c r="H1" s="66" t="s">
        <v>4</v>
      </c>
      <c r="I1" s="3"/>
      <c r="J1" s="3"/>
      <c r="K1" s="3"/>
      <c r="L1" s="30" t="str">
        <f>IF(D24&gt;0,"Under the Cap",IF(D25&gt;0,"Over the Cap but Under the Tax",IF(D26&gt;0,"Luxury Tax Team",IF(D27&gt;0,"First Apron Team","Second Apron Team"))))</f>
        <v>Over the Cap but Under the Tax</v>
      </c>
      <c r="M1" s="3"/>
      <c r="N1" s="3"/>
      <c r="O1" s="3"/>
    </row>
    <row r="2" spans="1:15" ht="34">
      <c r="A2" s="2" t="s">
        <v>171</v>
      </c>
      <c r="B2" s="2" t="s">
        <v>5</v>
      </c>
      <c r="C2" s="2">
        <v>37</v>
      </c>
      <c r="D2" s="22">
        <v>59606817</v>
      </c>
      <c r="E2" s="22">
        <v>62587158</v>
      </c>
      <c r="F2" s="2"/>
      <c r="G2" s="2"/>
      <c r="H2" s="2"/>
      <c r="I2" s="3"/>
      <c r="J2" s="107" t="s">
        <v>34</v>
      </c>
      <c r="K2" s="107"/>
      <c r="L2" s="107"/>
      <c r="M2" s="107"/>
      <c r="N2" s="107"/>
      <c r="O2" s="3"/>
    </row>
    <row r="3" spans="1:15">
      <c r="A3" s="2" t="s">
        <v>172</v>
      </c>
      <c r="B3" s="2" t="s">
        <v>7</v>
      </c>
      <c r="C3" s="2">
        <v>36</v>
      </c>
      <c r="D3" s="22">
        <v>54126450</v>
      </c>
      <c r="E3" s="22">
        <v>56832773</v>
      </c>
      <c r="F3" s="2"/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173</v>
      </c>
      <c r="B4" s="2" t="s">
        <v>6</v>
      </c>
      <c r="C4" s="2">
        <v>35</v>
      </c>
      <c r="D4" s="22">
        <v>25892857</v>
      </c>
      <c r="E4" s="49">
        <v>27678571</v>
      </c>
      <c r="F4" s="2"/>
      <c r="G4" s="2"/>
      <c r="H4" s="2"/>
      <c r="I4" s="3"/>
      <c r="J4" s="7" t="str" cm="1">
        <f t="array" ref="J4">IFERROR(INDEX($A$2:$A$21,SMALL(IF($B$2:$B$21="PG",ROW($B$2:$B$21)-1),ROW(A1))),"")</f>
        <v>Stephen Curry</v>
      </c>
      <c r="K4" s="3" t="str" cm="1">
        <f t="array" ref="K4">IFERROR(INDEX($A$2:$A$21,SMALL(IF($B$2:$B$21="SG",ROW($B$2:$B$21)-1),ROW(A1))),"")</f>
        <v>Moses Moody</v>
      </c>
      <c r="L4" s="3" t="str" cm="1">
        <f t="array" ref="L4">IFERROR(INDEX($A$2:$A$21,SMALL(IF($B$2:$B$21="SF",ROW($B$2:$B$21)-1),ROW(A1))),"")</f>
        <v>Jimmy Butler</v>
      </c>
      <c r="M4" s="3" t="str" cm="1">
        <f t="array" ref="M4">IFERROR(INDEX($A$2:$A$21,SMALL(IF($B$2:$B$21="PF",ROW($B$2:$B$21)-1),ROW(A1))),"")</f>
        <v>Draymond Green</v>
      </c>
      <c r="N4" s="3" t="str" cm="1">
        <f t="array" ref="N4">IFERROR(INDEX($A$2:$A$21,SMALL(IF($B$2:$B$21="C",ROW($B$2:$B$21)-1),ROW(A1))),"")</f>
        <v>Trayce Jackson-Davis</v>
      </c>
      <c r="O4" s="3"/>
    </row>
    <row r="5" spans="1:15">
      <c r="A5" s="2" t="s">
        <v>174</v>
      </c>
      <c r="B5" s="2" t="s">
        <v>8</v>
      </c>
      <c r="C5" s="2">
        <v>23</v>
      </c>
      <c r="D5" s="22">
        <v>11574075</v>
      </c>
      <c r="E5" s="22">
        <v>12500000</v>
      </c>
      <c r="F5" s="22">
        <v>13425925</v>
      </c>
      <c r="G5" s="2"/>
      <c r="H5" s="2"/>
      <c r="I5" s="3"/>
      <c r="J5" s="7" t="str" cm="1">
        <f t="array" ref="J5">IFERROR(INDEX($A$2:$A$21,SMALL(IF($B$2:$B$21="PG",ROW($B$2:$B$21)-1),ROW(A2))),"")</f>
        <v/>
      </c>
      <c r="K5" s="3" t="str" cm="1">
        <f t="array" ref="K5">IFERROR(INDEX($A$2:$A$21,SMALL(IF($B$2:$B$21="SG",ROW($B$2:$B$21)-1),ROW(A2))),"")</f>
        <v>Buddy Hield</v>
      </c>
      <c r="L5" s="3" t="str" cm="1">
        <f t="array" ref="L5">IFERROR(INDEX($A$2:$A$21,SMALL(IF($B$2:$B$21="SF",ROW($B$2:$B$21)-1),ROW(A2))),"")</f>
        <v>Gui Santos</v>
      </c>
      <c r="M5" s="3" t="str" cm="1">
        <f t="array" ref="M5">IFERROR(INDEX($A$2:$A$21,SMALL(IF($B$2:$B$21="PF",ROW($B$2:$B$21)-1),ROW(A2))),"")</f>
        <v>Jackson Rowe</v>
      </c>
      <c r="N5" s="3" t="str" cm="1">
        <f t="array" ref="N5">IFERROR(INDEX($A$2:$A$21,SMALL(IF($B$2:$B$21="C",ROW($B$2:$B$21)-1),ROW(A2))),"")</f>
        <v>Quinten Post</v>
      </c>
      <c r="O5" s="3"/>
    </row>
    <row r="6" spans="1:15">
      <c r="A6" s="2" t="s">
        <v>175</v>
      </c>
      <c r="B6" s="2" t="s">
        <v>8</v>
      </c>
      <c r="C6" s="2">
        <v>33</v>
      </c>
      <c r="D6" s="22">
        <v>9219512</v>
      </c>
      <c r="E6" s="78">
        <v>9658536</v>
      </c>
      <c r="F6" s="49">
        <v>10097560</v>
      </c>
      <c r="G6" s="2"/>
      <c r="H6" s="2"/>
      <c r="I6" s="3"/>
      <c r="J6" s="7" t="str" cm="1">
        <f t="array" ref="J6">IFERROR(INDEX($A$2:$A$21,SMALL(IF($B$2:$B$21="PG",ROW($B$2:$B$21)-1),ROW(A3))),"")</f>
        <v/>
      </c>
      <c r="K6" s="3" t="str" cm="1">
        <f t="array" ref="K6">IFERROR(INDEX($A$2:$A$21,SMALL(IF($B$2:$B$21="SG",ROW($B$2:$B$21)-1),ROW(A3))),"")</f>
        <v>Brandin Podziemski</v>
      </c>
      <c r="L6" s="3" t="str" cm="1">
        <f t="array" ref="L6">IFERROR(INDEX($A$2:$A$21,SMALL(IF($B$2:$B$21="SF",ROW($B$2:$B$21)-1),ROW(A3))),"")</f>
        <v/>
      </c>
      <c r="M6" s="3" t="str" cm="1">
        <f t="array" ref="M6">IFERROR(INDEX($A$2:$A$21,SMALL(IF($B$2:$B$21="PF",ROW($B$2:$B$21)-1),ROW(A3))),"")</f>
        <v/>
      </c>
      <c r="N6" s="3" t="str" cm="1">
        <f t="array" ref="N6">IFERROR(INDEX($A$2:$A$21,SMALL(IF($B$2:$B$21="C",ROW($B$2:$B$21)-1),ROW(A3))),"")</f>
        <v/>
      </c>
      <c r="O6" s="3"/>
    </row>
    <row r="7" spans="1:15">
      <c r="A7" s="2" t="s">
        <v>176</v>
      </c>
      <c r="B7" s="2" t="s">
        <v>8</v>
      </c>
      <c r="C7" s="2">
        <v>22</v>
      </c>
      <c r="D7" s="22">
        <v>3687960</v>
      </c>
      <c r="E7" s="50">
        <v>5679459</v>
      </c>
      <c r="F7" s="2" t="s">
        <v>14</v>
      </c>
      <c r="G7" s="2"/>
      <c r="H7" s="2"/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/>
      </c>
      <c r="L7" s="35" t="str" cm="1">
        <f t="array" ref="L7">IFERROR(INDEX($A$2:$A$21,SMALL(IF($B$2:$B$21="SF",ROW($B$2:$B$21)-1),ROW(A4))),"")</f>
        <v/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/>
      </c>
      <c r="O7" s="3"/>
    </row>
    <row r="8" spans="1:15">
      <c r="A8" s="2" t="s">
        <v>177</v>
      </c>
      <c r="B8" s="2" t="s">
        <v>9</v>
      </c>
      <c r="C8" s="2">
        <v>25</v>
      </c>
      <c r="D8" s="74">
        <v>2221677</v>
      </c>
      <c r="E8" s="50">
        <v>2406205</v>
      </c>
      <c r="F8" s="2"/>
      <c r="G8" s="2"/>
      <c r="H8" s="2"/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  <c r="O8" s="3"/>
    </row>
    <row r="9" spans="1:15">
      <c r="A9" s="2" t="s">
        <v>178</v>
      </c>
      <c r="B9" s="2" t="s">
        <v>7</v>
      </c>
      <c r="C9" s="2">
        <v>23</v>
      </c>
      <c r="D9" s="74">
        <v>2221677</v>
      </c>
      <c r="E9" s="2" t="s">
        <v>14</v>
      </c>
      <c r="F9" s="2"/>
      <c r="G9" s="2"/>
      <c r="H9" s="2"/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  <c r="O9" s="3"/>
    </row>
    <row r="10" spans="1:15">
      <c r="A10" s="2" t="s">
        <v>179</v>
      </c>
      <c r="B10" s="2" t="s">
        <v>9</v>
      </c>
      <c r="C10" s="2">
        <v>25</v>
      </c>
      <c r="D10" s="22">
        <v>1955377</v>
      </c>
      <c r="E10" s="2" t="s">
        <v>14</v>
      </c>
      <c r="F10" s="2"/>
      <c r="G10" s="2"/>
      <c r="H10" s="2"/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  <c r="O10" s="3"/>
    </row>
    <row r="11" spans="1:15" ht="47">
      <c r="A11" s="2" t="s">
        <v>180</v>
      </c>
      <c r="B11" s="2" t="s">
        <v>6</v>
      </c>
      <c r="C11" s="2">
        <v>29</v>
      </c>
      <c r="D11" s="2" t="s">
        <v>10</v>
      </c>
      <c r="E11" s="2" t="s">
        <v>14</v>
      </c>
      <c r="F11" s="2"/>
      <c r="G11" s="2"/>
      <c r="H11" s="2"/>
      <c r="I11" s="3"/>
      <c r="J11" s="96" t="s">
        <v>544</v>
      </c>
      <c r="K11" s="96"/>
      <c r="L11" s="96"/>
      <c r="M11" s="96"/>
      <c r="N11" s="96"/>
      <c r="O11" s="3"/>
    </row>
    <row r="12" spans="1:15">
      <c r="A12" s="2"/>
      <c r="B12" s="2"/>
      <c r="C12" s="2"/>
      <c r="D12" s="2"/>
      <c r="E12" s="2"/>
      <c r="F12" s="2"/>
      <c r="G12" s="2"/>
      <c r="H12" s="2"/>
      <c r="I12" s="3"/>
      <c r="J12" s="34"/>
      <c r="K12" s="35"/>
      <c r="L12" s="35"/>
      <c r="M12" s="35"/>
      <c r="N12" s="35"/>
      <c r="O12" s="3"/>
    </row>
    <row r="13" spans="1:15" ht="18" customHeight="1">
      <c r="A13" s="2"/>
      <c r="B13" s="2"/>
      <c r="C13" s="2"/>
      <c r="D13" s="2"/>
      <c r="E13" s="2"/>
      <c r="F13" s="2"/>
      <c r="G13" s="2"/>
      <c r="H13" s="2"/>
      <c r="I13" s="3"/>
      <c r="J13" s="85"/>
      <c r="K13" s="85"/>
      <c r="L13" s="85"/>
      <c r="M13" s="85"/>
      <c r="N13" s="85"/>
      <c r="O13" s="3"/>
    </row>
    <row r="14" spans="1:15">
      <c r="A14" s="2"/>
      <c r="B14" s="2"/>
      <c r="C14" s="2"/>
      <c r="D14" s="2"/>
      <c r="E14" s="2"/>
      <c r="F14" s="2"/>
      <c r="G14" s="2"/>
      <c r="H14" s="2"/>
      <c r="I14" s="3"/>
      <c r="J14" s="88"/>
      <c r="K14" s="88"/>
      <c r="L14" s="35"/>
      <c r="M14" s="88"/>
      <c r="N14" s="88"/>
      <c r="O14" s="3"/>
    </row>
    <row r="15" spans="1:15">
      <c r="A15" s="2"/>
      <c r="B15" s="2"/>
      <c r="C15" s="2"/>
      <c r="D15" s="2"/>
      <c r="E15" s="2"/>
      <c r="F15" s="2"/>
      <c r="G15" s="2"/>
      <c r="H15" s="2"/>
      <c r="I15" s="3"/>
      <c r="J15" s="34"/>
      <c r="K15" s="35"/>
      <c r="L15" s="35"/>
      <c r="M15" s="35"/>
      <c r="N15" s="35"/>
      <c r="O15" s="3"/>
    </row>
    <row r="16" spans="1:15">
      <c r="A16" s="2"/>
      <c r="B16" s="2"/>
      <c r="C16" s="2"/>
      <c r="D16" s="2"/>
      <c r="E16" s="2"/>
      <c r="F16" s="2"/>
      <c r="G16" s="2"/>
      <c r="H16" s="2"/>
      <c r="I16" s="3"/>
      <c r="J16" s="34"/>
      <c r="K16" s="35"/>
      <c r="L16" s="35"/>
      <c r="M16" s="35"/>
      <c r="N16" s="35"/>
      <c r="O16" s="3"/>
    </row>
    <row r="17" spans="1:15">
      <c r="A17" s="2"/>
      <c r="B17" s="2"/>
      <c r="C17" s="2"/>
      <c r="D17" s="2"/>
      <c r="E17" s="2"/>
      <c r="F17" s="2"/>
      <c r="G17" s="2"/>
      <c r="H17" s="2"/>
      <c r="I17" s="3"/>
      <c r="J17" s="34"/>
      <c r="K17" s="35"/>
      <c r="L17" s="35"/>
      <c r="M17" s="35"/>
      <c r="N17" s="35"/>
      <c r="O17" s="3"/>
    </row>
    <row r="18" spans="1:15">
      <c r="A18" s="2"/>
      <c r="B18" s="2"/>
      <c r="C18" s="2"/>
      <c r="D18" s="2"/>
      <c r="E18" s="2"/>
      <c r="F18" s="2"/>
      <c r="G18" s="2"/>
      <c r="H18" s="2"/>
      <c r="I18" s="3"/>
      <c r="J18" s="34"/>
      <c r="K18" s="35"/>
      <c r="L18" s="35"/>
      <c r="M18" s="35"/>
      <c r="N18" s="35"/>
      <c r="O18" s="3"/>
    </row>
    <row r="19" spans="1:15">
      <c r="A19" s="2"/>
      <c r="B19" s="2"/>
      <c r="C19" s="2"/>
      <c r="D19" s="2"/>
      <c r="E19" s="2"/>
      <c r="F19" s="2"/>
      <c r="G19" s="2"/>
      <c r="H19" s="2"/>
      <c r="I19" s="3"/>
      <c r="J19" s="34"/>
      <c r="K19" s="35"/>
      <c r="L19" s="35"/>
      <c r="M19" s="35"/>
      <c r="N19" s="35"/>
      <c r="O19" s="3"/>
    </row>
    <row r="20" spans="1:15">
      <c r="A20" s="3"/>
      <c r="B20" s="3"/>
      <c r="C20" s="3"/>
      <c r="D20" s="3"/>
      <c r="E20" s="3"/>
      <c r="F20" s="3"/>
      <c r="G20" s="3"/>
      <c r="H20" s="3"/>
      <c r="I20" s="3"/>
      <c r="J20" s="34"/>
      <c r="K20" s="35"/>
      <c r="L20" s="35"/>
      <c r="M20" s="35"/>
      <c r="N20" s="35"/>
      <c r="O20" s="3"/>
    </row>
    <row r="21" spans="1:15">
      <c r="A21" s="3"/>
      <c r="B21" s="3"/>
      <c r="C21" s="3"/>
      <c r="D21" s="3"/>
      <c r="E21" s="3"/>
      <c r="F21" s="3"/>
      <c r="G21" s="3"/>
      <c r="H21" s="3"/>
      <c r="I21" s="3"/>
      <c r="J21" s="34"/>
      <c r="K21" s="35"/>
      <c r="L21" s="35"/>
      <c r="M21" s="35"/>
      <c r="N21" s="35"/>
      <c r="O21" s="3"/>
    </row>
    <row r="22" spans="1:15">
      <c r="A22" s="3" t="s">
        <v>42</v>
      </c>
      <c r="B22" s="3"/>
      <c r="C22" s="3"/>
      <c r="D22" s="23">
        <f>SUM(D2:D20)</f>
        <v>170506402</v>
      </c>
      <c r="E22" s="23">
        <f>SUM(E2:E20)</f>
        <v>177342702</v>
      </c>
      <c r="F22" s="23">
        <f>SUM(F2:F20)</f>
        <v>23523485</v>
      </c>
      <c r="G22" s="23">
        <f>SUM(G2:G20)</f>
        <v>0</v>
      </c>
      <c r="H22" s="23">
        <f>SUM(H2:H20)</f>
        <v>0</v>
      </c>
      <c r="I22" s="3"/>
      <c r="J22" s="88"/>
      <c r="K22" s="88"/>
      <c r="L22" s="35"/>
      <c r="M22" s="35"/>
      <c r="N22" s="35"/>
      <c r="O22" s="3"/>
    </row>
    <row r="23" spans="1:15">
      <c r="A23" s="3"/>
      <c r="B23" s="3"/>
      <c r="C23" s="3"/>
      <c r="D23" s="24"/>
      <c r="E23" s="3"/>
      <c r="F23" s="3"/>
      <c r="G23" s="3"/>
      <c r="H23" s="3"/>
      <c r="I23" s="3"/>
      <c r="J23" s="7"/>
      <c r="K23" s="3"/>
      <c r="L23" s="3"/>
      <c r="M23" s="3"/>
      <c r="N23" s="3"/>
      <c r="O23" s="3"/>
    </row>
    <row r="24" spans="1:15">
      <c r="A24" s="3" t="s">
        <v>40</v>
      </c>
      <c r="B24" s="3"/>
      <c r="C24" s="3"/>
      <c r="D24" s="25">
        <f>D33-D22</f>
        <v>-15859402</v>
      </c>
      <c r="E24" s="25">
        <f>E33-E22</f>
        <v>-11870412</v>
      </c>
      <c r="F24" s="25">
        <f>F33-F22</f>
        <v>153531865.30000001</v>
      </c>
      <c r="G24" s="25">
        <f>G33-G22</f>
        <v>189449224.82100001</v>
      </c>
      <c r="H24" s="25">
        <f>H33-H22</f>
        <v>202710670.55847001</v>
      </c>
      <c r="I24" s="3"/>
      <c r="J24" s="7"/>
      <c r="K24" s="3"/>
      <c r="L24" s="3"/>
      <c r="M24" s="3"/>
      <c r="N24" s="3"/>
      <c r="O24" s="3"/>
    </row>
    <row r="25" spans="1:15">
      <c r="A25" s="3" t="s">
        <v>41</v>
      </c>
      <c r="B25" s="3"/>
      <c r="C25" s="3"/>
      <c r="D25" s="25">
        <f>D32-D22</f>
        <v>17388598</v>
      </c>
      <c r="E25" s="25">
        <f>E32-E22</f>
        <v>23704948</v>
      </c>
      <c r="F25" s="25">
        <f>F32-F22</f>
        <v>191597500.5</v>
      </c>
      <c r="G25" s="25">
        <f>G32-G22</f>
        <v>230179454.48500001</v>
      </c>
      <c r="H25" s="25">
        <f>H32-H22</f>
        <v>246292016.29895002</v>
      </c>
      <c r="I25" s="3"/>
      <c r="J25" s="7"/>
      <c r="K25" s="3"/>
      <c r="L25" s="3"/>
      <c r="M25" s="3"/>
      <c r="N25" s="3"/>
      <c r="O25" s="3"/>
    </row>
    <row r="26" spans="1:15">
      <c r="A26" s="3" t="s">
        <v>43</v>
      </c>
      <c r="B26" s="3"/>
      <c r="C26" s="3"/>
      <c r="D26" s="25">
        <f>D31-D22</f>
        <v>25438598</v>
      </c>
      <c r="E26" s="25">
        <f>E31-E22</f>
        <v>32318448</v>
      </c>
      <c r="F26" s="25">
        <f>F31-F22</f>
        <v>200813945.5</v>
      </c>
      <c r="G26" s="25">
        <f>G31-G22</f>
        <v>240041050.63500002</v>
      </c>
      <c r="H26" s="25">
        <f>H31-H22</f>
        <v>256843924.17945004</v>
      </c>
      <c r="I26" s="3"/>
      <c r="J26" s="7"/>
      <c r="K26" s="3"/>
      <c r="L26" s="3"/>
      <c r="M26" s="3"/>
      <c r="N26" s="3"/>
      <c r="O26" s="3"/>
    </row>
    <row r="27" spans="1:15">
      <c r="A27" s="3" t="s">
        <v>44</v>
      </c>
      <c r="B27" s="3"/>
      <c r="C27" s="3"/>
      <c r="D27" s="25">
        <f>D30-D22</f>
        <v>37317598</v>
      </c>
      <c r="E27" s="25">
        <f>E30-E22</f>
        <v>45028978</v>
      </c>
      <c r="F27" s="25">
        <f>F30-F22</f>
        <v>214414212.60000002</v>
      </c>
      <c r="G27" s="25">
        <f>G30-G22</f>
        <v>254593336.43200004</v>
      </c>
      <c r="H27" s="25">
        <f>H30-H22</f>
        <v>272414869.98224008</v>
      </c>
      <c r="I27" s="3"/>
      <c r="J27" s="7"/>
      <c r="K27" s="3"/>
      <c r="L27" s="3"/>
      <c r="M27" s="3"/>
      <c r="N27" s="3"/>
      <c r="O27" s="3"/>
    </row>
    <row r="28" spans="1:15" ht="20" thickBo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ht="24">
      <c r="A29" s="93" t="s">
        <v>479</v>
      </c>
      <c r="B29" s="94"/>
      <c r="C29" s="94"/>
      <c r="D29" s="94"/>
      <c r="E29" s="94"/>
      <c r="F29" s="94"/>
      <c r="G29" s="94"/>
      <c r="H29" s="95"/>
      <c r="I29" s="3"/>
      <c r="J29" s="44" t="s">
        <v>521</v>
      </c>
      <c r="K29" s="3"/>
      <c r="L29" s="3"/>
      <c r="M29" s="3"/>
      <c r="N29" s="3"/>
      <c r="O29" s="3"/>
    </row>
    <row r="30" spans="1:15">
      <c r="A30" s="10" t="s">
        <v>36</v>
      </c>
      <c r="B30" s="11"/>
      <c r="C30" s="11"/>
      <c r="D30" s="12">
        <v>207824000</v>
      </c>
      <c r="E30" s="13">
        <f>D30*1.07</f>
        <v>222371680</v>
      </c>
      <c r="F30" s="13">
        <f t="shared" ref="F30:H30" si="0">E30*1.07</f>
        <v>237937697.60000002</v>
      </c>
      <c r="G30" s="13">
        <f t="shared" si="0"/>
        <v>254593336.43200004</v>
      </c>
      <c r="H30" s="14">
        <f t="shared" si="0"/>
        <v>272414869.98224008</v>
      </c>
      <c r="I30" s="3"/>
      <c r="J30" s="46" t="s">
        <v>522</v>
      </c>
      <c r="K30" s="3"/>
      <c r="L30" s="3"/>
      <c r="M30" s="3"/>
      <c r="N30" s="3"/>
      <c r="O30" s="3"/>
    </row>
    <row r="31" spans="1:15">
      <c r="A31" s="10" t="s">
        <v>37</v>
      </c>
      <c r="B31" s="11"/>
      <c r="C31" s="11"/>
      <c r="D31" s="12">
        <v>195945000</v>
      </c>
      <c r="E31" s="13">
        <f t="shared" ref="E31:H34" si="1">D31*1.07</f>
        <v>209661150</v>
      </c>
      <c r="F31" s="13">
        <f t="shared" si="1"/>
        <v>224337430.5</v>
      </c>
      <c r="G31" s="13">
        <f t="shared" si="1"/>
        <v>240041050.63500002</v>
      </c>
      <c r="H31" s="14">
        <f t="shared" si="1"/>
        <v>256843924.17945004</v>
      </c>
      <c r="I31" s="3"/>
      <c r="J31" s="45" t="s">
        <v>524</v>
      </c>
      <c r="K31" s="3"/>
      <c r="L31" s="3"/>
      <c r="M31" s="3"/>
      <c r="N31" s="3"/>
      <c r="O31" s="3"/>
    </row>
    <row r="32" spans="1:15">
      <c r="A32" s="10" t="s">
        <v>38</v>
      </c>
      <c r="B32" s="11"/>
      <c r="C32" s="11"/>
      <c r="D32" s="12">
        <v>187895000</v>
      </c>
      <c r="E32" s="13">
        <f t="shared" si="1"/>
        <v>201047650</v>
      </c>
      <c r="F32" s="13">
        <f t="shared" si="1"/>
        <v>215120985.5</v>
      </c>
      <c r="G32" s="13">
        <f t="shared" si="1"/>
        <v>230179454.48500001</v>
      </c>
      <c r="H32" s="14">
        <f t="shared" si="1"/>
        <v>246292016.29895002</v>
      </c>
      <c r="I32" s="3"/>
      <c r="J32" s="3"/>
      <c r="K32" s="3"/>
      <c r="L32" s="3"/>
      <c r="M32" s="3"/>
      <c r="N32" s="3"/>
      <c r="O32" s="3"/>
    </row>
    <row r="33" spans="1:15">
      <c r="A33" s="10" t="s">
        <v>39</v>
      </c>
      <c r="B33" s="11"/>
      <c r="C33" s="11"/>
      <c r="D33" s="12">
        <v>154647000</v>
      </c>
      <c r="E33" s="13">
        <f t="shared" si="1"/>
        <v>165472290</v>
      </c>
      <c r="F33" s="13">
        <f t="shared" si="1"/>
        <v>177055350.30000001</v>
      </c>
      <c r="G33" s="13">
        <f t="shared" si="1"/>
        <v>189449224.82100001</v>
      </c>
      <c r="H33" s="14">
        <f t="shared" si="1"/>
        <v>202710670.55847001</v>
      </c>
      <c r="I33" s="3"/>
      <c r="J33" s="3"/>
      <c r="K33" s="3"/>
      <c r="L33" s="3"/>
      <c r="M33" s="3"/>
      <c r="N33" s="3"/>
      <c r="O33" s="3"/>
    </row>
    <row r="34" spans="1:15" ht="20" thickBot="1">
      <c r="A34" s="15" t="s">
        <v>35</v>
      </c>
      <c r="B34" s="16"/>
      <c r="C34" s="16"/>
      <c r="D34" s="17">
        <v>139182000</v>
      </c>
      <c r="E34" s="18">
        <f t="shared" si="1"/>
        <v>148924740</v>
      </c>
      <c r="F34" s="18">
        <f t="shared" si="1"/>
        <v>159349471.80000001</v>
      </c>
      <c r="G34" s="18">
        <f t="shared" si="1"/>
        <v>170503934.82600003</v>
      </c>
      <c r="H34" s="19">
        <f t="shared" si="1"/>
        <v>182439210.26382005</v>
      </c>
      <c r="I34" s="3"/>
      <c r="J34" s="3"/>
      <c r="K34" s="3"/>
      <c r="L34" s="3"/>
      <c r="M34" s="3"/>
      <c r="N34" s="3"/>
      <c r="O34" s="3"/>
    </row>
    <row r="35" spans="1:1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</sheetData>
  <mergeCells count="3">
    <mergeCell ref="J2:N2"/>
    <mergeCell ref="A29:H29"/>
    <mergeCell ref="J11:N11"/>
  </mergeCells>
  <conditionalFormatting sqref="D24:H27">
    <cfRule type="cellIs" dxfId="41" priority="1" operator="lessThan">
      <formula>0</formula>
    </cfRule>
    <cfRule type="cellIs" dxfId="40" priority="2" operator="greaterThan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E3CA1-78F7-2047-89CD-DCE35B4DF0F7}">
  <dimension ref="A1:O37"/>
  <sheetViews>
    <sheetView zoomScale="75" workbookViewId="0">
      <selection activeCell="AA11" sqref="AA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" style="55" customWidth="1"/>
    <col min="10" max="14" width="20.83203125" style="55" customWidth="1"/>
    <col min="15" max="15" width="2.33203125" style="55" customWidth="1"/>
    <col min="16" max="16384" width="10.83203125" style="55"/>
  </cols>
  <sheetData>
    <row r="1" spans="1:15" ht="48" thickBot="1">
      <c r="A1" s="67" t="s">
        <v>15</v>
      </c>
      <c r="B1" s="67" t="s">
        <v>16</v>
      </c>
      <c r="C1" s="67" t="s">
        <v>17</v>
      </c>
      <c r="D1" s="67" t="s">
        <v>0</v>
      </c>
      <c r="E1" s="67" t="s">
        <v>1</v>
      </c>
      <c r="F1" s="67" t="s">
        <v>2</v>
      </c>
      <c r="G1" s="67" t="s">
        <v>3</v>
      </c>
      <c r="H1" s="67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Luxury Tax Team</v>
      </c>
      <c r="M1" s="3"/>
      <c r="N1" s="3"/>
      <c r="O1" s="3"/>
    </row>
    <row r="2" spans="1:15" ht="35" thickBot="1">
      <c r="A2" s="1" t="s">
        <v>181</v>
      </c>
      <c r="B2" s="1" t="s">
        <v>7</v>
      </c>
      <c r="C2" s="1">
        <v>37</v>
      </c>
      <c r="D2" s="20">
        <v>54708609</v>
      </c>
      <c r="E2" s="1"/>
      <c r="F2" s="1"/>
      <c r="G2" s="1"/>
      <c r="H2" s="1"/>
      <c r="I2" s="3"/>
      <c r="J2" s="108" t="s">
        <v>34</v>
      </c>
      <c r="K2" s="109"/>
      <c r="L2" s="109"/>
      <c r="M2" s="109"/>
      <c r="N2" s="110"/>
      <c r="O2" s="3"/>
    </row>
    <row r="3" spans="1:15">
      <c r="A3" s="1" t="s">
        <v>182</v>
      </c>
      <c r="B3" s="1" t="s">
        <v>9</v>
      </c>
      <c r="C3" s="1">
        <v>23</v>
      </c>
      <c r="D3" s="20">
        <v>33944954</v>
      </c>
      <c r="E3" s="20">
        <v>35642202</v>
      </c>
      <c r="F3" s="20">
        <v>37339450</v>
      </c>
      <c r="G3" s="20">
        <v>39036697</v>
      </c>
      <c r="H3" s="51">
        <v>39036697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1" t="s">
        <v>183</v>
      </c>
      <c r="B4" s="1" t="s">
        <v>5</v>
      </c>
      <c r="C4" s="1">
        <v>31</v>
      </c>
      <c r="D4" s="20">
        <v>25000000</v>
      </c>
      <c r="E4" s="51">
        <v>25000000</v>
      </c>
      <c r="F4" s="1"/>
      <c r="G4" s="1"/>
      <c r="H4" s="1"/>
      <c r="I4" s="3"/>
      <c r="J4" s="7" t="str" cm="1">
        <f t="array" ref="J4">IFERROR(INDEX($A$2:$A$23,SMALL(IF($B$2:$B$23="PG",ROW($B$2:$B$23)-1),ROW(A1))),"")</f>
        <v>Fred VanVleet</v>
      </c>
      <c r="K4" s="3" t="str" cm="1">
        <f t="array" ref="K4">IFERROR(INDEX($A$2:$A$23,SMALL(IF($B$2:$B$23="SG",ROW($B$2:$B$23)-1),ROW(A1))),"")</f>
        <v>Reed Sheppard</v>
      </c>
      <c r="L4" s="3" t="str" cm="1">
        <f t="array" ref="L4">IFERROR(INDEX($A$2:$A$23,SMALL(IF($B$2:$B$23="SF",ROW($B$2:$B$23)-1),ROW(A1))),"")</f>
        <v>Kevin Durant</v>
      </c>
      <c r="M4" s="3" t="str" cm="1">
        <f t="array" ref="M4">IFERROR(INDEX($A$2:$A$23,SMALL(IF($B$2:$B$23="PF",ROW($B$2:$B$23)-1),ROW(A1))),"")</f>
        <v>Dorian Finney-Smith</v>
      </c>
      <c r="N4" s="3" t="str" cm="1">
        <f t="array" ref="N4">IFERROR(INDEX($A$2:$A$23,SMALL(IF($B$2:$B$23="C",ROW($B$2:$B$23)-1),ROW(A1))),"")</f>
        <v>Alperen Sengun</v>
      </c>
      <c r="O4" s="3"/>
    </row>
    <row r="5" spans="1:15">
      <c r="A5" s="1" t="s">
        <v>184</v>
      </c>
      <c r="B5" s="1" t="s">
        <v>9</v>
      </c>
      <c r="C5" s="1">
        <v>32</v>
      </c>
      <c r="D5" s="20">
        <v>14130435</v>
      </c>
      <c r="E5" s="20">
        <v>13000000</v>
      </c>
      <c r="F5" s="20">
        <v>11869565</v>
      </c>
      <c r="G5" s="1"/>
      <c r="H5" s="1"/>
      <c r="I5" s="3"/>
      <c r="J5" s="7" t="str" cm="1">
        <f t="array" ref="J5">IFERROR(INDEX($A$2:$A$23,SMALL(IF($B$2:$B$23="PG",ROW($B$2:$B$23)-1),ROW(A2))),"")</f>
        <v>Amen Thompson</v>
      </c>
      <c r="K5" s="3" t="str" cm="1">
        <f t="array" ref="K5">IFERROR(INDEX($A$2:$A$23,SMALL(IF($B$2:$B$23="SG",ROW($B$2:$B$23)-1),ROW(A2))),"")</f>
        <v>Josh Okogie</v>
      </c>
      <c r="L5" s="3" t="str" cm="1">
        <f t="array" ref="L5">IFERROR(INDEX($A$2:$A$23,SMALL(IF($B$2:$B$23="SF",ROW($B$2:$B$23)-1),ROW(A2))),"")</f>
        <v>JaeSean Tate</v>
      </c>
      <c r="M5" s="3" t="str" cm="1">
        <f t="array" ref="M5">IFERROR(INDEX($A$2:$A$23,SMALL(IF($B$2:$B$23="PF",ROW($B$2:$B$23)-1),ROW(A2))),"")</f>
        <v>Jabari Smith Jr.</v>
      </c>
      <c r="N5" s="3" t="str" cm="1">
        <f t="array" ref="N5">IFERROR(INDEX($A$2:$A$23,SMALL(IF($B$2:$B$23="C",ROW($B$2:$B$23)-1),ROW(A2))),"")</f>
        <v>Steven Adams</v>
      </c>
      <c r="O5" s="3"/>
    </row>
    <row r="6" spans="1:15">
      <c r="A6" s="1" t="s">
        <v>185</v>
      </c>
      <c r="B6" s="1" t="s">
        <v>6</v>
      </c>
      <c r="C6" s="1">
        <v>32</v>
      </c>
      <c r="D6" s="20">
        <v>12700000</v>
      </c>
      <c r="E6" s="20">
        <v>13335000</v>
      </c>
      <c r="F6" s="75">
        <v>13335000</v>
      </c>
      <c r="G6" s="75">
        <v>13335000</v>
      </c>
      <c r="H6" s="1"/>
      <c r="I6" s="3"/>
      <c r="J6" s="7" t="str" cm="1">
        <f t="array" ref="J6">IFERROR(INDEX($A$2:$A$23,SMALL(IF($B$2:$B$23="PG",ROW($B$2:$B$23)-1),ROW(A3))),"")</f>
        <v>Aaron Holiday</v>
      </c>
      <c r="K6" s="3" t="str" cm="1">
        <f t="array" ref="K6">IFERROR(INDEX($A$2:$A$23,SMALL(IF($B$2:$B$23="SG",ROW($B$2:$B$23)-1),ROW(A3))),"")</f>
        <v>Kevon Harris</v>
      </c>
      <c r="L6" s="3" t="str" cm="1">
        <f t="array" ref="L6">IFERROR(INDEX($A$2:$A$23,SMALL(IF($B$2:$B$23="SF",ROW($B$2:$B$23)-1),ROW(A3))),"")</f>
        <v/>
      </c>
      <c r="M6" s="3" t="str" cm="1">
        <f t="array" ref="M6">IFERROR(INDEX($A$2:$A$23,SMALL(IF($B$2:$B$23="PF",ROW($B$2:$B$23)-1),ROW(A3))),"")</f>
        <v>Tari Eason</v>
      </c>
      <c r="N6" s="3" t="str" cm="1">
        <f t="array" ref="N6">IFERROR(INDEX($A$2:$A$23,SMALL(IF($B$2:$B$23="C",ROW($B$2:$B$23)-1),ROW(A3))),"")</f>
        <v>Clint Capela</v>
      </c>
      <c r="O6" s="3"/>
    </row>
    <row r="7" spans="1:15">
      <c r="A7" s="1" t="s">
        <v>64</v>
      </c>
      <c r="B7" s="1" t="s">
        <v>6</v>
      </c>
      <c r="C7" s="1">
        <v>22</v>
      </c>
      <c r="D7" s="20">
        <v>12350392</v>
      </c>
      <c r="E7" s="20">
        <v>23643411</v>
      </c>
      <c r="F7" s="20">
        <v>21751940</v>
      </c>
      <c r="G7" s="20">
        <v>23643411</v>
      </c>
      <c r="H7" s="20">
        <v>25534883</v>
      </c>
      <c r="I7" s="3"/>
      <c r="J7" s="7" t="str" cm="1">
        <f t="array" ref="J7">IFERROR(INDEX($A$2:$A$23,SMALL(IF($B$2:$B$23="PG",ROW($B$2:$B$23)-1),ROW(A4))),"")</f>
        <v>J.D. Davison</v>
      </c>
      <c r="K7" s="3" t="str" cm="1">
        <f t="array" ref="K7">IFERROR(INDEX($A$2:$A$23,SMALL(IF($B$2:$B$23="SG",ROW($B$2:$B$23)-1),ROW(A4))),"")</f>
        <v/>
      </c>
      <c r="L7" s="3" t="str" cm="1">
        <f t="array" ref="L7">IFERROR(INDEX($A$2:$A$23,SMALL(IF($B$2:$B$23="SF",ROW($B$2:$B$23)-1),ROW(A4))),"")</f>
        <v/>
      </c>
      <c r="M7" s="3" t="str" cm="1">
        <f t="array" ref="M7">IFERROR(INDEX($A$2:$A$23,SMALL(IF($B$2:$B$23="PF",ROW($B$2:$B$23)-1),ROW(A4))),"")</f>
        <v>Jeff Green</v>
      </c>
      <c r="N7" s="3" t="str" cm="1">
        <f t="array" ref="N7">IFERROR(INDEX($A$2:$A$23,SMALL(IF($B$2:$B$23="C",ROW($B$2:$B$23)-1),ROW(A4))),"")</f>
        <v/>
      </c>
      <c r="O7" s="3"/>
    </row>
    <row r="8" spans="1:15">
      <c r="A8" s="1" t="s">
        <v>186</v>
      </c>
      <c r="B8" s="1" t="s">
        <v>8</v>
      </c>
      <c r="C8" s="1">
        <v>21</v>
      </c>
      <c r="D8" s="20">
        <v>10603560</v>
      </c>
      <c r="E8" s="52">
        <v>11108880</v>
      </c>
      <c r="F8" s="52">
        <v>14041625</v>
      </c>
      <c r="G8" s="1" t="s">
        <v>14</v>
      </c>
      <c r="H8" s="1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/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1" t="s">
        <v>187</v>
      </c>
      <c r="B9" s="1" t="s">
        <v>5</v>
      </c>
      <c r="C9" s="1">
        <v>23</v>
      </c>
      <c r="D9" s="20">
        <v>9690600</v>
      </c>
      <c r="E9" s="52">
        <v>12258609</v>
      </c>
      <c r="F9" s="1" t="s">
        <v>14</v>
      </c>
      <c r="G9" s="1"/>
      <c r="H9" s="1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1" t="s">
        <v>188</v>
      </c>
      <c r="B10" s="1" t="s">
        <v>9</v>
      </c>
      <c r="C10" s="1">
        <v>31</v>
      </c>
      <c r="D10" s="20">
        <v>6700000</v>
      </c>
      <c r="E10" s="20">
        <v>7035000</v>
      </c>
      <c r="F10" s="20">
        <v>7370000</v>
      </c>
      <c r="G10" s="1"/>
      <c r="H10" s="1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1" t="s">
        <v>189</v>
      </c>
      <c r="B11" s="1" t="s">
        <v>6</v>
      </c>
      <c r="C11" s="1">
        <v>24</v>
      </c>
      <c r="D11" s="20">
        <v>5675766</v>
      </c>
      <c r="E11" s="1" t="s">
        <v>14</v>
      </c>
      <c r="F11" s="1"/>
      <c r="G11" s="1"/>
      <c r="H11" s="1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1" t="s">
        <v>190</v>
      </c>
      <c r="B12" s="1" t="s">
        <v>6</v>
      </c>
      <c r="C12" s="1">
        <v>39</v>
      </c>
      <c r="D12" s="20">
        <v>2296274</v>
      </c>
      <c r="E12" s="1"/>
      <c r="F12" s="1"/>
      <c r="G12" s="1"/>
      <c r="H12" s="1"/>
      <c r="I12" s="3"/>
      <c r="J12" s="7" t="str" cm="1">
        <f t="array" ref="J12">IFERROR(INDEX($A$2:$A$23,SMALL(IF($B$2:$B$23="PG",ROW($B$2:$B$23)-1),ROW(#REF!))),"")</f>
        <v/>
      </c>
      <c r="K12" s="3"/>
      <c r="L12" s="3" t="str" cm="1">
        <f t="array" ref="L12">IFERROR(INDEX($A$2:$A$23,SMALL(IF($B$2:$B$23="SF",ROW($B$2:$B$23)-1),ROW(#REF!))),"")</f>
        <v/>
      </c>
      <c r="M12" s="3"/>
      <c r="N12" s="3" t="str" cm="1">
        <f t="array" ref="N12">IFERROR(INDEX($A$2:$A$23,SMALL(IF($B$2:$B$23="C",ROW($B$2:$B$23)-1),ROW(#REF!))),"")</f>
        <v/>
      </c>
      <c r="O12" s="3"/>
    </row>
    <row r="13" spans="1:15">
      <c r="A13" s="1" t="s">
        <v>191</v>
      </c>
      <c r="B13" s="1" t="s">
        <v>5</v>
      </c>
      <c r="C13" s="1">
        <v>29</v>
      </c>
      <c r="D13" s="20">
        <v>2296274</v>
      </c>
      <c r="E13" s="1"/>
      <c r="F13" s="1"/>
      <c r="G13" s="1"/>
      <c r="H13" s="1"/>
      <c r="I13" s="3"/>
      <c r="J13" s="7" t="str" cm="1">
        <f t="array" ref="J13">IFERROR(INDEX($A$2:$A$23,SMALL(IF($B$2:$B$23="PG",ROW($B$2:$B$23)-1),ROW(#REF!))),"")</f>
        <v/>
      </c>
      <c r="K13" s="3"/>
      <c r="L13" s="3" t="str" cm="1">
        <f t="array" ref="L13">IFERROR(INDEX($A$2:$A$23,SMALL(IF($B$2:$B$23="SF",ROW($B$2:$B$23)-1),ROW(#REF!))),"")</f>
        <v/>
      </c>
      <c r="M13" s="3"/>
      <c r="N13" s="3" t="str" cm="1">
        <f t="array" ref="N13">IFERROR(INDEX($A$2:$A$23,SMALL(IF($B$2:$B$23="C",ROW($B$2:$B$23)-1),ROW(#REF!))),"")</f>
        <v/>
      </c>
      <c r="O13" s="3"/>
    </row>
    <row r="14" spans="1:15">
      <c r="A14" s="1" t="s">
        <v>192</v>
      </c>
      <c r="B14" s="1" t="s">
        <v>8</v>
      </c>
      <c r="C14" s="1">
        <v>27</v>
      </c>
      <c r="D14" s="20">
        <v>2296274</v>
      </c>
      <c r="E14" s="1"/>
      <c r="F14" s="1"/>
      <c r="G14" s="1"/>
      <c r="H14" s="1"/>
      <c r="I14" s="3"/>
      <c r="J14" s="7"/>
      <c r="K14" s="3"/>
      <c r="L14" s="3"/>
      <c r="M14" s="3"/>
      <c r="N14" s="3"/>
      <c r="O14" s="3"/>
    </row>
    <row r="15" spans="1:15">
      <c r="A15" s="1" t="s">
        <v>498</v>
      </c>
      <c r="B15" s="1" t="s">
        <v>7</v>
      </c>
      <c r="C15" s="1">
        <v>30</v>
      </c>
      <c r="D15" s="20">
        <v>2296274</v>
      </c>
      <c r="E15" s="1"/>
      <c r="F15" s="1"/>
      <c r="G15" s="1"/>
      <c r="H15" s="1"/>
      <c r="I15" s="3"/>
      <c r="J15" s="7"/>
      <c r="K15" s="3"/>
      <c r="L15" s="3"/>
      <c r="M15" s="3"/>
      <c r="N15" s="3"/>
      <c r="O15" s="3"/>
    </row>
    <row r="16" spans="1:15">
      <c r="A16" s="1" t="s">
        <v>193</v>
      </c>
      <c r="B16" s="1" t="s">
        <v>13</v>
      </c>
      <c r="C16" s="1">
        <v>24</v>
      </c>
      <c r="D16" s="20">
        <v>0</v>
      </c>
      <c r="E16" s="1" t="s">
        <v>14</v>
      </c>
      <c r="F16" s="1"/>
      <c r="G16" s="1"/>
      <c r="H16" s="1"/>
      <c r="I16" s="3"/>
      <c r="J16" s="7"/>
      <c r="K16" s="3"/>
      <c r="L16" s="3"/>
      <c r="M16" s="3"/>
      <c r="N16" s="3"/>
      <c r="O16" s="3"/>
    </row>
    <row r="17" spans="1:15">
      <c r="A17" s="1" t="s">
        <v>194</v>
      </c>
      <c r="B17" s="1" t="s">
        <v>12</v>
      </c>
      <c r="C17" s="1">
        <v>24</v>
      </c>
      <c r="D17" s="1" t="s">
        <v>10</v>
      </c>
      <c r="E17" s="1" t="s">
        <v>14</v>
      </c>
      <c r="F17" s="1"/>
      <c r="G17" s="1"/>
      <c r="H17" s="1"/>
      <c r="I17" s="3"/>
      <c r="J17" s="7"/>
      <c r="K17" s="3"/>
      <c r="L17" s="3"/>
      <c r="M17" s="3"/>
      <c r="N17" s="3"/>
      <c r="O17" s="3"/>
    </row>
    <row r="18" spans="1:15">
      <c r="A18" s="1" t="s">
        <v>195</v>
      </c>
      <c r="B18" s="1" t="s">
        <v>5</v>
      </c>
      <c r="C18" s="1">
        <v>23</v>
      </c>
      <c r="D18" s="1" t="s">
        <v>10</v>
      </c>
      <c r="E18" s="1"/>
      <c r="F18" s="1"/>
      <c r="G18" s="1"/>
      <c r="H18" s="1"/>
      <c r="I18" s="3"/>
      <c r="J18" s="7"/>
      <c r="K18" s="3"/>
      <c r="L18" s="3"/>
      <c r="M18" s="3"/>
      <c r="N18" s="3"/>
      <c r="O18" s="3"/>
    </row>
    <row r="19" spans="1:15">
      <c r="A19" s="1" t="s">
        <v>196</v>
      </c>
      <c r="B19" s="1" t="s">
        <v>8</v>
      </c>
      <c r="C19" s="1">
        <v>28</v>
      </c>
      <c r="D19" s="1" t="s">
        <v>10</v>
      </c>
      <c r="E19" s="1" t="s">
        <v>14</v>
      </c>
      <c r="F19" s="1"/>
      <c r="G19" s="1"/>
      <c r="H19" s="1"/>
      <c r="I19" s="3"/>
      <c r="J19" s="7"/>
      <c r="K19" s="3"/>
      <c r="L19" s="3"/>
      <c r="M19" s="3"/>
      <c r="N19" s="3"/>
      <c r="O19" s="3"/>
    </row>
    <row r="20" spans="1:15">
      <c r="A20" s="3"/>
      <c r="B20" s="3"/>
      <c r="C20" s="3"/>
      <c r="D20" s="3"/>
      <c r="E20" s="3"/>
      <c r="F20" s="3"/>
      <c r="G20" s="3"/>
      <c r="H20" s="3"/>
      <c r="I20" s="3"/>
      <c r="J20" s="7"/>
      <c r="K20" s="3"/>
      <c r="L20" s="3"/>
      <c r="M20" s="3"/>
      <c r="N20" s="3"/>
      <c r="O20" s="3"/>
    </row>
    <row r="21" spans="1:15">
      <c r="A21" s="3"/>
      <c r="B21" s="3"/>
      <c r="C21" s="3"/>
      <c r="D21" s="3"/>
      <c r="E21" s="3"/>
      <c r="F21" s="3"/>
      <c r="G21" s="3"/>
      <c r="H21" s="3"/>
      <c r="I21" s="3"/>
      <c r="J21" s="7"/>
      <c r="K21" s="3"/>
      <c r="L21" s="3"/>
      <c r="M21" s="3"/>
      <c r="N21" s="3"/>
      <c r="O21" s="3"/>
    </row>
    <row r="22" spans="1:15">
      <c r="A22" s="3"/>
      <c r="B22" s="3"/>
      <c r="C22" s="3"/>
      <c r="D22" s="3"/>
      <c r="E22" s="3"/>
      <c r="F22" s="3"/>
      <c r="G22" s="3"/>
      <c r="H22" s="3"/>
      <c r="I22" s="3"/>
      <c r="J22" s="7"/>
      <c r="K22" s="3"/>
      <c r="L22" s="3"/>
      <c r="M22" s="3"/>
      <c r="N22" s="3"/>
      <c r="O22" s="3"/>
    </row>
    <row r="23" spans="1:15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IFERROR(INDEX($A$2:$A$23,SMALL(IF($B$2:$B$23="PG",ROW($B$2:$B$23)-1),ROW(A12))),"")</f>
        <v/>
      </c>
      <c r="K23" s="3"/>
      <c r="L23" s="3" t="str" cm="1">
        <f t="array" ref="L23">IFERROR(INDEX($A$2:$A$23,SMALL(IF($B$2:$B$23="SF",ROW($B$2:$B$23)-1),ROW(A12))),"")</f>
        <v/>
      </c>
      <c r="M23" s="3"/>
      <c r="N23" s="3" t="str" cm="1">
        <f t="array" ref="N23">IFERROR(INDEX($A$2:$A$23,SMALL(IF($B$2:$B$23="C",ROW($B$2:$B$23)-1),ROW(A12))),"")</f>
        <v/>
      </c>
      <c r="O23" s="3"/>
    </row>
    <row r="24" spans="1:15">
      <c r="A24" s="3" t="s">
        <v>42</v>
      </c>
      <c r="B24" s="3"/>
      <c r="C24" s="3"/>
      <c r="D24" s="23">
        <f>SUM(D2:D22)</f>
        <v>194689412</v>
      </c>
      <c r="E24" s="23">
        <f t="shared" ref="E24:H24" si="0">SUM(E2:E22)</f>
        <v>141023102</v>
      </c>
      <c r="F24" s="23">
        <f t="shared" si="0"/>
        <v>105707580</v>
      </c>
      <c r="G24" s="23">
        <f t="shared" si="0"/>
        <v>76015108</v>
      </c>
      <c r="H24" s="23">
        <f t="shared" si="0"/>
        <v>64571580</v>
      </c>
      <c r="I24" s="3"/>
      <c r="J24" s="7" t="str" cm="1">
        <f t="array" ref="J24">IFERROR(INDEX($A$2:$A$23,SMALL(IF($B$2:$B$23="PG",ROW($B$2:$B$23)-1),ROW(#REF!))),"")</f>
        <v/>
      </c>
      <c r="K24" s="3"/>
      <c r="L24" s="3" t="str" cm="1">
        <f t="array" ref="L24">IFERROR(INDEX($A$2:$A$23,SMALL(IF($B$2:$B$23="SF",ROW($B$2:$B$23)-1),ROW(#REF!))),"")</f>
        <v/>
      </c>
      <c r="M24" s="3"/>
      <c r="N24" s="3" t="str" cm="1">
        <f t="array" ref="N24">IFERROR(INDEX($A$2:$A$23,SMALL(IF($B$2:$B$23="C",ROW($B$2:$B$23)-1),ROW(#REF!))),"")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IFERROR(INDEX($A$2:$A$23,SMALL(IF($B$2:$B$23="PG",ROW($B$2:$B$23)-1),ROW(A13))),"")</f>
        <v/>
      </c>
      <c r="K25" s="3"/>
      <c r="L25" s="3" t="str" cm="1">
        <f t="array" ref="L25">IFERROR(INDEX($A$2:$A$23,SMALL(IF($B$2:$B$23="SF",ROW($B$2:$B$23)-1),ROW(A13))),"")</f>
        <v/>
      </c>
      <c r="M25" s="3"/>
      <c r="N25" s="3" t="str" cm="1">
        <f t="array" ref="N25">IFERROR(INDEX($A$2:$A$23,SMALL(IF($B$2:$B$23="C",ROW($B$2:$B$23)-1),ROW(A13))),"")</f>
        <v/>
      </c>
      <c r="O25" s="3"/>
    </row>
    <row r="26" spans="1:15">
      <c r="A26" s="3" t="s">
        <v>40</v>
      </c>
      <c r="B26" s="3"/>
      <c r="C26" s="3"/>
      <c r="D26" s="25">
        <f>D35-D24</f>
        <v>-40042412</v>
      </c>
      <c r="E26" s="25">
        <f>E35-E24</f>
        <v>24449188</v>
      </c>
      <c r="F26" s="25">
        <f>F35-F24</f>
        <v>71347770.300000012</v>
      </c>
      <c r="G26" s="25">
        <f>G35-G24</f>
        <v>113434116.82100001</v>
      </c>
      <c r="H26" s="25">
        <f>H35-H24</f>
        <v>138139090.55847001</v>
      </c>
      <c r="I26" s="3"/>
      <c r="J26" s="7" t="str" cm="1">
        <f t="array" ref="J26">IFERROR(INDEX($A$2:$A$23,SMALL(IF($B$2:$B$23="PG",ROW($B$2:$B$23)-1),ROW(A23))),"")</f>
        <v/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-6794412</v>
      </c>
      <c r="E27" s="25">
        <f>E34-E24</f>
        <v>60024548</v>
      </c>
      <c r="F27" s="25">
        <f>F34-F24</f>
        <v>109413405.5</v>
      </c>
      <c r="G27" s="25">
        <f>G34-G24</f>
        <v>154164346.48500001</v>
      </c>
      <c r="H27" s="25">
        <f>H34-H24</f>
        <v>181720436.29895002</v>
      </c>
      <c r="I27" s="3"/>
      <c r="J27" s="7" t="str" cm="1">
        <f t="array" ref="J27">IFERROR(INDEX($A$2:$A$23,SMALL(IF($B$2:$B$23="PG",ROW($B$2:$B$23)-1),ROW(A24))),"")</f>
        <v/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1255588</v>
      </c>
      <c r="E28" s="25">
        <f>E33-E24</f>
        <v>68638048</v>
      </c>
      <c r="F28" s="25">
        <f>F33-F24</f>
        <v>118629850.5</v>
      </c>
      <c r="G28" s="25">
        <f>G33-G24</f>
        <v>164025942.63500002</v>
      </c>
      <c r="H28" s="25">
        <f>H33-H24</f>
        <v>192272344.17945004</v>
      </c>
      <c r="I28" s="3"/>
      <c r="J28" s="7" t="str" cm="1">
        <f t="array" ref="J28">IFERROR(INDEX($A$2:$A$23,SMALL(IF($B$2:$B$23="PG",ROW($B$2:$B$23)-1),ROW(A25))),"")</f>
        <v/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13134588</v>
      </c>
      <c r="E29" s="25">
        <f>E32-E24</f>
        <v>81348578</v>
      </c>
      <c r="F29" s="25">
        <f>F32-F24</f>
        <v>132230117.60000002</v>
      </c>
      <c r="G29" s="25">
        <f>G32-G24</f>
        <v>178578228.43200004</v>
      </c>
      <c r="H29" s="25">
        <f>H32-H24</f>
        <v>207843289.98224008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2FDA0-8F85-A84A-A76A-AEEF960C3426}">
  <dimension ref="A1:O36"/>
  <sheetViews>
    <sheetView zoomScale="83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" style="55" customWidth="1"/>
    <col min="10" max="14" width="20.83203125" style="55" customWidth="1"/>
    <col min="15" max="15" width="2.33203125" style="55" customWidth="1"/>
    <col min="16" max="16384" width="10.83203125" style="55"/>
  </cols>
  <sheetData>
    <row r="1" spans="1:15" ht="47">
      <c r="A1" s="66" t="s">
        <v>15</v>
      </c>
      <c r="B1" s="66" t="s">
        <v>16</v>
      </c>
      <c r="C1" s="66" t="s">
        <v>17</v>
      </c>
      <c r="D1" s="66" t="s">
        <v>0</v>
      </c>
      <c r="E1" s="66" t="s">
        <v>1</v>
      </c>
      <c r="F1" s="66" t="s">
        <v>2</v>
      </c>
      <c r="G1" s="66" t="s">
        <v>3</v>
      </c>
      <c r="H1" s="66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  <c r="O1" s="3"/>
    </row>
    <row r="2" spans="1:15" ht="34">
      <c r="A2" s="2" t="s">
        <v>197</v>
      </c>
      <c r="B2" s="2" t="s">
        <v>5</v>
      </c>
      <c r="C2" s="2">
        <v>25</v>
      </c>
      <c r="D2" s="22">
        <v>45550512</v>
      </c>
      <c r="E2" s="22">
        <v>48924624</v>
      </c>
      <c r="F2" s="22">
        <v>52298736</v>
      </c>
      <c r="G2" s="22">
        <v>55672848</v>
      </c>
      <c r="H2" s="2"/>
      <c r="I2" s="3"/>
      <c r="J2" s="107" t="s">
        <v>34</v>
      </c>
      <c r="K2" s="107"/>
      <c r="L2" s="107"/>
      <c r="M2" s="107"/>
      <c r="N2" s="107"/>
      <c r="O2" s="3"/>
    </row>
    <row r="3" spans="1:15">
      <c r="A3" s="2" t="s">
        <v>198</v>
      </c>
      <c r="B3" s="2" t="s">
        <v>6</v>
      </c>
      <c r="C3" s="2">
        <v>31</v>
      </c>
      <c r="D3" s="22">
        <v>45550512</v>
      </c>
      <c r="E3" s="22">
        <v>48924624</v>
      </c>
      <c r="F3" s="22">
        <v>52298736</v>
      </c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199</v>
      </c>
      <c r="B4" s="2" t="s">
        <v>5</v>
      </c>
      <c r="C4" s="2">
        <v>26</v>
      </c>
      <c r="D4" s="22">
        <v>18102000</v>
      </c>
      <c r="E4" s="22">
        <v>19550160</v>
      </c>
      <c r="F4" s="22">
        <v>20998320</v>
      </c>
      <c r="G4" s="2"/>
      <c r="H4" s="2"/>
      <c r="I4" s="3"/>
      <c r="J4" s="7" t="str" cm="1">
        <f t="array" ref="J4">IFERROR(INDEX($A$2:$A$22,SMALL(IF($B$2:$B$22="PG",ROW($B$2:$B$22)-1),ROW(A1))),"")</f>
        <v>Tyrese Haliburton</v>
      </c>
      <c r="K4" s="3" t="str" cm="1">
        <f t="array" ref="K4">IFERROR(INDEX($A$2:$A$22,SMALL(IF($B$2:$B$22="SG",ROW($B$2:$B$22)-1),ROW(A1))),"")</f>
        <v>Bennedict Mathurin</v>
      </c>
      <c r="L4" s="3" t="str" cm="1">
        <f t="array" ref="L4">IFERROR(INDEX($A$2:$A$22,SMALL(IF($B$2:$B$22="SF",ROW($B$2:$B$22)-1),ROW(A1))),"")</f>
        <v>Aaron Nesmith</v>
      </c>
      <c r="M4" s="3" t="str" cm="1">
        <f t="array" ref="M4">IFERROR(INDEX($A$2:$A$22,SMALL(IF($B$2:$B$22="PF",ROW($B$2:$B$22)-1),ROW(A1))),"")</f>
        <v>Pascal Siakam</v>
      </c>
      <c r="N4" s="3" t="str" cm="1">
        <f t="array" ref="N4">IFERROR(INDEX($A$2:$A$22,SMALL(IF($B$2:$B$22="C",ROW($B$2:$B$22)-1),ROW(A1))),"")</f>
        <v>Tony Bradley</v>
      </c>
      <c r="O4" s="3"/>
    </row>
    <row r="5" spans="1:15">
      <c r="A5" s="2" t="s">
        <v>200</v>
      </c>
      <c r="B5" s="2" t="s">
        <v>6</v>
      </c>
      <c r="C5" s="2">
        <v>27</v>
      </c>
      <c r="D5" s="22">
        <v>14000000</v>
      </c>
      <c r="E5" s="22">
        <v>15000000</v>
      </c>
      <c r="F5" s="22">
        <v>16025000</v>
      </c>
      <c r="G5" s="2"/>
      <c r="H5" s="2"/>
      <c r="I5" s="3"/>
      <c r="J5" s="7" t="str" cm="1">
        <f t="array" ref="J5">IFERROR(INDEX($A$2:$A$22,SMALL(IF($B$2:$B$22="PG",ROW($B$2:$B$22)-1),ROW(A2))),"")</f>
        <v>Andrew Nembhard</v>
      </c>
      <c r="K5" s="3" t="str" cm="1">
        <f t="array" ref="K5">IFERROR(INDEX($A$2:$A$22,SMALL(IF($B$2:$B$22="SG",ROW($B$2:$B$22)-1),ROW(A2))),"")</f>
        <v>Johnny Furphy</v>
      </c>
      <c r="L5" s="3" t="str" cm="1">
        <f t="array" ref="L5">IFERROR(INDEX($A$2:$A$22,SMALL(IF($B$2:$B$22="SF",ROW($B$2:$B$22)-1),ROW(A2))),"")</f>
        <v>Ben Sheppard</v>
      </c>
      <c r="M5" s="3" t="str" cm="1">
        <f t="array" ref="M5">IFERROR(INDEX($A$2:$A$22,SMALL(IF($B$2:$B$22="PF",ROW($B$2:$B$22)-1),ROW(A2))),"")</f>
        <v>Obi Toppin</v>
      </c>
      <c r="N5" s="3" t="str" cm="1">
        <f t="array" ref="N5">IFERROR(INDEX($A$2:$A$22,SMALL(IF($B$2:$B$22="C",ROW($B$2:$B$22)-1),ROW(A2))),"")</f>
        <v>James Wiseman</v>
      </c>
      <c r="O5" s="3"/>
    </row>
    <row r="6" spans="1:15">
      <c r="A6" s="2" t="s">
        <v>201</v>
      </c>
      <c r="B6" s="2" t="s">
        <v>7</v>
      </c>
      <c r="C6" s="2">
        <v>26</v>
      </c>
      <c r="D6" s="22">
        <v>11000000</v>
      </c>
      <c r="E6" s="22">
        <v>11000000</v>
      </c>
      <c r="F6" s="2"/>
      <c r="G6" s="2"/>
      <c r="H6" s="2"/>
      <c r="I6" s="3"/>
      <c r="J6" s="7" t="str" cm="1">
        <f t="array" ref="J6">IFERROR(INDEX($A$2:$A$22,SMALL(IF($B$2:$B$22="PG",ROW($B$2:$B$22)-1),ROW(A3))),"")</f>
        <v>T.J. McConnell</v>
      </c>
      <c r="K6" s="3" t="str" cm="1">
        <f t="array" ref="K6">IFERROR(INDEX($A$2:$A$22,SMALL(IF($B$2:$B$22="SG",ROW($B$2:$B$22)-1),ROW(A3))),"")</f>
        <v>Quenton Jackson</v>
      </c>
      <c r="L6" s="3" t="str" cm="1">
        <f t="array" ref="L6">IFERROR(INDEX($A$2:$A$22,SMALL(IF($B$2:$B$22="SF",ROW($B$2:$B$22)-1),ROW(A3))),"")</f>
        <v/>
      </c>
      <c r="M6" s="3" t="str" cm="1">
        <f t="array" ref="M6">IFERROR(INDEX($A$2:$A$22,SMALL(IF($B$2:$B$22="PF",ROW($B$2:$B$22)-1),ROW(A3))),"")</f>
        <v>Isaiah Jackson</v>
      </c>
      <c r="N6" s="3" t="str" cm="1">
        <f t="array" ref="N6">IFERROR(INDEX($A$2:$A$22,SMALL(IF($B$2:$B$22="C",ROW($B$2:$B$22)-1),ROW(A3))),"")</f>
        <v>Jay Huff</v>
      </c>
      <c r="O6" s="3"/>
    </row>
    <row r="7" spans="1:15">
      <c r="A7" s="2" t="s">
        <v>202</v>
      </c>
      <c r="B7" s="2" t="s">
        <v>5</v>
      </c>
      <c r="C7" s="2">
        <v>33</v>
      </c>
      <c r="D7" s="22">
        <v>10200000</v>
      </c>
      <c r="E7" s="22">
        <v>11000000</v>
      </c>
      <c r="F7" s="78">
        <v>11800000</v>
      </c>
      <c r="G7" s="50">
        <v>11800000</v>
      </c>
      <c r="H7" s="2"/>
      <c r="I7" s="3"/>
      <c r="J7" s="7" t="str" cm="1">
        <f t="array" ref="J7">IFERROR(INDEX($A$2:$A$22,SMALL(IF($B$2:$B$22="PG",ROW($B$2:$B$22)-1),ROW(A4))),"")</f>
        <v>Kam Jones</v>
      </c>
      <c r="K7" s="3" t="str" cm="1">
        <f t="array" ref="K7">IFERROR(INDEX($A$2:$A$22,SMALL(IF($B$2:$B$22="SG",ROW($B$2:$B$22)-1),ROW(A4))),"")</f>
        <v>Taelon Peter</v>
      </c>
      <c r="L7" s="3" t="str" cm="1">
        <f t="array" ref="L7">IFERROR(INDEX($A$2:$A$22,SMALL(IF($B$2:$B$22="SF",ROW($B$2:$B$22)-1),ROW(A4))),"")</f>
        <v/>
      </c>
      <c r="M7" s="3" t="str" cm="1">
        <f t="array" ref="M7">IFERROR(INDEX($A$2:$A$22,SMALL(IF($B$2:$B$22="PF",ROW($B$2:$B$22)-1),ROW(A4))),"")</f>
        <v>Jarace Walker</v>
      </c>
      <c r="N7" s="3" t="str" cm="1">
        <f t="array" ref="N7">IFERROR(INDEX($A$2:$A$22,SMALL(IF($B$2:$B$22="C",ROW($B$2:$B$22)-1),ROW(A4))),"")</f>
        <v/>
      </c>
      <c r="O7" s="3"/>
    </row>
    <row r="8" spans="1:15">
      <c r="A8" s="2" t="s">
        <v>203</v>
      </c>
      <c r="B8" s="2" t="s">
        <v>8</v>
      </c>
      <c r="C8" s="2">
        <v>23</v>
      </c>
      <c r="D8" s="22">
        <v>9187573</v>
      </c>
      <c r="E8" s="2" t="s">
        <v>14</v>
      </c>
      <c r="F8" s="2"/>
      <c r="G8" s="2"/>
      <c r="H8" s="2"/>
      <c r="I8" s="3"/>
      <c r="J8" s="7" t="str" cm="1">
        <f t="array" ref="J8">IFERROR(INDEX($A$2:$A$22,SMALL(IF($B$2:$B$22="PG",ROW($B$2:$B$22)-1),ROW(A5))),"")</f>
        <v>RayJ Dennis</v>
      </c>
      <c r="K8" s="3" t="str" cm="1">
        <f t="array" ref="K8">IFERROR(INDEX($A$2:$A$22,SMALL(IF($B$2:$B$22="SG",ROW($B$2:$B$22)-1),ROW(A5))),"")</f>
        <v/>
      </c>
      <c r="L8" s="3" t="str" cm="1">
        <f t="array" ref="L8">IFERROR(INDEX($A$2:$A$22,SMALL(IF($B$2:$B$22="SF",ROW($B$2:$B$22)-1),ROW(A5))),"")</f>
        <v/>
      </c>
      <c r="M8" s="3" t="str" cm="1">
        <f t="array" ref="M8">IFERROR(INDEX($A$2:$A$22,SMALL(IF($B$2:$B$22="PF",ROW($B$2:$B$22)-1),ROW(A5))),"")</f>
        <v/>
      </c>
      <c r="N8" s="3" t="str" cm="1">
        <f t="array" ref="N8">IFERROR(INDEX($A$2:$A$22,SMALL(IF($B$2:$B$22="C",ROW($B$2:$B$22)-1),ROW(A5))),"")</f>
        <v/>
      </c>
      <c r="O8" s="3"/>
    </row>
    <row r="9" spans="1:15">
      <c r="A9" s="2" t="s">
        <v>204</v>
      </c>
      <c r="B9" s="2" t="s">
        <v>6</v>
      </c>
      <c r="C9" s="2">
        <v>24</v>
      </c>
      <c r="D9" s="22">
        <v>7600000</v>
      </c>
      <c r="E9" s="22">
        <v>7000000</v>
      </c>
      <c r="F9" s="22">
        <v>6400000</v>
      </c>
      <c r="G9" s="2"/>
      <c r="H9" s="2"/>
      <c r="I9" s="3"/>
      <c r="J9" s="7" t="str" cm="1">
        <f t="array" ref="J9">IFERROR(INDEX($A$2:$A$22,SMALL(IF($B$2:$B$22="PG",ROW($B$2:$B$22)-1),ROW(A6))),"")</f>
        <v/>
      </c>
      <c r="K9" s="3" t="str" cm="1">
        <f t="array" ref="K9">IFERROR(INDEX($A$2:$A$22,SMALL(IF($B$2:$B$22="SG",ROW($B$2:$B$22)-1),ROW(A6))),"")</f>
        <v/>
      </c>
      <c r="L9" s="3" t="str" cm="1">
        <f t="array" ref="L9">IFERROR(INDEX($A$2:$A$22,SMALL(IF($B$2:$B$22="SF",ROW($B$2:$B$22)-1),ROW(A6))),"")</f>
        <v/>
      </c>
      <c r="M9" s="3" t="str" cm="1">
        <f t="array" ref="M9">IFERROR(INDEX($A$2:$A$22,SMALL(IF($B$2:$B$22="PF",ROW($B$2:$B$22)-1),ROW(A6))),"")</f>
        <v/>
      </c>
      <c r="N9" s="3" t="str" cm="1">
        <f t="array" ref="N9">IFERROR(INDEX($A$2:$A$22,SMALL(IF($B$2:$B$22="C",ROW($B$2:$B$22)-1),ROW(A6))),"")</f>
        <v/>
      </c>
      <c r="O9" s="3"/>
    </row>
    <row r="10" spans="1:15">
      <c r="A10" s="2" t="s">
        <v>205</v>
      </c>
      <c r="B10" s="2" t="s">
        <v>6</v>
      </c>
      <c r="C10" s="2">
        <v>22</v>
      </c>
      <c r="D10" s="22">
        <v>6665520</v>
      </c>
      <c r="E10" s="50">
        <v>8478542</v>
      </c>
      <c r="F10" s="2" t="s">
        <v>14</v>
      </c>
      <c r="G10" s="2"/>
      <c r="H10" s="2"/>
      <c r="I10" s="3"/>
      <c r="J10" s="7" t="str" cm="1">
        <f t="array" ref="J10">IFERROR(INDEX($A$2:$A$22,SMALL(IF($B$2:$B$22="PG",ROW($B$2:$B$22)-1),ROW(A7))),"")</f>
        <v/>
      </c>
      <c r="K10" s="3" t="str" cm="1">
        <f t="array" ref="K10">IFERROR(INDEX($A$2:$A$22,SMALL(IF($B$2:$B$22="SG",ROW($B$2:$B$22)-1),ROW(A7))),"")</f>
        <v/>
      </c>
      <c r="L10" s="3" t="str" cm="1">
        <f t="array" ref="L10">IFERROR(INDEX($A$2:$A$22,SMALL(IF($B$2:$B$22="SF",ROW($B$2:$B$22)-1),ROW(A7))),"")</f>
        <v/>
      </c>
      <c r="M10" s="3" t="str" cm="1">
        <f t="array" ref="M10">IFERROR(INDEX($A$2:$A$22,SMALL(IF($B$2:$B$22="PF",ROW($B$2:$B$22)-1),ROW(A7))),"")</f>
        <v/>
      </c>
      <c r="N10" s="3" t="str" cm="1">
        <f t="array" ref="N10">IFERROR(INDEX($A$2:$A$22,SMALL(IF($B$2:$B$22="C",ROW($B$2:$B$22)-1),ROW(A7))),"")</f>
        <v/>
      </c>
      <c r="O10" s="3"/>
    </row>
    <row r="11" spans="1:15" ht="47">
      <c r="A11" s="2" t="s">
        <v>206</v>
      </c>
      <c r="B11" s="2" t="s">
        <v>9</v>
      </c>
      <c r="C11" s="2">
        <v>28</v>
      </c>
      <c r="D11" s="74">
        <v>2940000</v>
      </c>
      <c r="E11" s="2"/>
      <c r="F11" s="2"/>
      <c r="G11" s="2"/>
      <c r="H11" s="2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2" t="s">
        <v>207</v>
      </c>
      <c r="B12" s="2" t="s">
        <v>7</v>
      </c>
      <c r="C12" s="2">
        <v>24</v>
      </c>
      <c r="D12" s="22">
        <v>2790720</v>
      </c>
      <c r="E12" s="50">
        <v>5031669</v>
      </c>
      <c r="F12" s="2" t="s">
        <v>14</v>
      </c>
      <c r="G12" s="2"/>
      <c r="H12" s="2"/>
      <c r="I12" s="3"/>
      <c r="J12" s="7" t="str" cm="1">
        <f t="array" ref="J12">IFERROR(INDEX($A$2:$A$22,SMALL(IF($B$2:$B$22="PG",ROW($B$2:$B$22)-1),ROW(A9))),"")</f>
        <v/>
      </c>
      <c r="K12" s="3" t="str" cm="1">
        <f t="array" ref="K12">IFERROR(INDEX($A$2:$A$22,SMALL(IF($B$2:$B$22="SG",ROW($B$2:$B$22)-1),ROW(A9))),"")</f>
        <v/>
      </c>
      <c r="L12" s="3" t="str" cm="1">
        <f t="array" ref="L12">IFERROR(INDEX($A$2:$A$22,SMALL(IF($B$2:$B$22="SF",ROW($B$2:$B$22)-1),ROW(A9))),"")</f>
        <v/>
      </c>
      <c r="M12" s="3" t="str" cm="1">
        <f t="array" ref="M12">IFERROR(INDEX($A$2:$A$22,SMALL(IF($B$2:$B$22="PF",ROW($B$2:$B$22)-1),ROW(A9))),"")</f>
        <v/>
      </c>
      <c r="N12" s="3" t="str" cm="1">
        <f t="array" ref="N12">IFERROR(INDEX($A$2:$A$22,SMALL(IF($B$2:$B$22="C",ROW($B$2:$B$22)-1),ROW(A9))),"")</f>
        <v/>
      </c>
      <c r="O12" s="3"/>
    </row>
    <row r="13" spans="1:15">
      <c r="A13" s="2" t="s">
        <v>208</v>
      </c>
      <c r="B13" s="2" t="s">
        <v>9</v>
      </c>
      <c r="C13" s="2">
        <v>24</v>
      </c>
      <c r="D13" s="78">
        <v>2667947</v>
      </c>
      <c r="E13" s="50">
        <v>3018158</v>
      </c>
      <c r="F13" s="2"/>
      <c r="G13" s="2"/>
      <c r="H13" s="2"/>
      <c r="I13" s="3"/>
      <c r="J13" s="7" t="str" cm="1">
        <f t="array" ref="J13">IFERROR(INDEX($A$2:$A$22,SMALL(IF($B$2:$B$22="PG",ROW($B$2:$B$22)-1),ROW(A10))),"")</f>
        <v/>
      </c>
      <c r="K13" s="3" t="str" cm="1">
        <f t="array" ref="K13">IFERROR(INDEX($A$2:$A$22,SMALL(IF($B$2:$B$22="SG",ROW($B$2:$B$22)-1),ROW(A10))),"")</f>
        <v/>
      </c>
      <c r="L13" s="3" t="str" cm="1">
        <f t="array" ref="L13">IFERROR(INDEX($A$2:$A$22,SMALL(IF($B$2:$B$22="SF",ROW($B$2:$B$22)-1),ROW(A10))),"")</f>
        <v/>
      </c>
      <c r="M13" s="3" t="str" cm="1">
        <f t="array" ref="M13">IFERROR(INDEX($A$2:$A$22,SMALL(IF($B$2:$B$22="PF",ROW($B$2:$B$22)-1),ROW(A10))),"")</f>
        <v/>
      </c>
      <c r="N13" s="3" t="str" cm="1">
        <f t="array" ref="N13">IFERROR(INDEX($A$2:$A$22,SMALL(IF($B$2:$B$22="C",ROW($B$2:$B$22)-1),ROW(A10))),"")</f>
        <v/>
      </c>
      <c r="O13" s="3"/>
    </row>
    <row r="14" spans="1:15">
      <c r="A14" s="2" t="s">
        <v>209</v>
      </c>
      <c r="B14" s="2" t="s">
        <v>9</v>
      </c>
      <c r="C14" s="2">
        <v>27</v>
      </c>
      <c r="D14" s="22">
        <v>2349578</v>
      </c>
      <c r="E14" s="74">
        <v>2667944</v>
      </c>
      <c r="F14" s="50">
        <v>3005085</v>
      </c>
      <c r="G14" s="2"/>
      <c r="H14" s="2"/>
      <c r="I14" s="3"/>
      <c r="J14" s="7" t="str" cm="1">
        <f t="array" ref="J14">IFERROR(INDEX($A$2:$A$22,SMALL(IF($B$2:$B$22="PG",ROW($B$2:$B$22)-1),ROW(A11))),"")</f>
        <v/>
      </c>
      <c r="K14" s="3" t="str" cm="1">
        <f t="array" ref="K14">IFERROR(INDEX($A$2:$A$22,SMALL(IF($B$2:$B$22="SG",ROW($B$2:$B$22)-1),ROW(A11))),"")</f>
        <v/>
      </c>
      <c r="L14" s="3" t="str" cm="1">
        <f t="array" ref="L14">IFERROR(INDEX($A$2:$A$22,SMALL(IF($B$2:$B$22="SF",ROW($B$2:$B$22)-1),ROW(A11))),"")</f>
        <v/>
      </c>
      <c r="M14" s="3" t="str" cm="1">
        <f t="array" ref="M14">IFERROR(INDEX($A$2:$A$22,SMALL(IF($B$2:$B$22="PF",ROW($B$2:$B$22)-1),ROW(A11))),"")</f>
        <v/>
      </c>
      <c r="N14" s="3" t="str" cm="1">
        <f t="array" ref="N14">IFERROR(INDEX($A$2:$A$22,SMALL(IF($B$2:$B$22="C",ROW($B$2:$B$22)-1),ROW(A11))),"")</f>
        <v/>
      </c>
      <c r="O14" s="3"/>
    </row>
    <row r="15" spans="1:15">
      <c r="A15" s="2" t="s">
        <v>210</v>
      </c>
      <c r="B15" s="2" t="s">
        <v>8</v>
      </c>
      <c r="C15" s="2">
        <v>21</v>
      </c>
      <c r="D15" s="22">
        <v>1955377</v>
      </c>
      <c r="E15" s="22">
        <v>2296271</v>
      </c>
      <c r="F15" s="50">
        <v>2486995</v>
      </c>
      <c r="G15" s="2"/>
      <c r="H15" s="2"/>
      <c r="I15" s="3"/>
      <c r="J15" s="7" t="str" cm="1">
        <f t="array" ref="J15">IFERROR(INDEX($A$2:$A$22,SMALL(IF($B$2:$B$22="PG",ROW($B$2:$B$22)-1),ROW(A12))),"")</f>
        <v/>
      </c>
      <c r="K15" s="3" t="str" cm="1">
        <f t="array" ref="K15">IFERROR(INDEX($A$2:$A$22,SMALL(IF($B$2:$B$22="SG",ROW($B$2:$B$22)-1),ROW(A12))),"")</f>
        <v/>
      </c>
      <c r="L15" s="3" t="str" cm="1">
        <f t="array" ref="L15">IFERROR(INDEX($A$2:$A$22,SMALL(IF($B$2:$B$22="SF",ROW($B$2:$B$22)-1),ROW(A12))),"")</f>
        <v/>
      </c>
      <c r="M15" s="3"/>
      <c r="N15" s="3" t="str" cm="1">
        <f t="array" ref="N15">IFERROR(INDEX($A$2:$A$22,SMALL(IF($B$2:$B$22="C",ROW($B$2:$B$22)-1),ROW(A12))),"")</f>
        <v/>
      </c>
      <c r="O15" s="3"/>
    </row>
    <row r="16" spans="1:15">
      <c r="A16" s="2" t="s">
        <v>211</v>
      </c>
      <c r="B16" s="2" t="s">
        <v>5</v>
      </c>
      <c r="C16" s="2">
        <v>23</v>
      </c>
      <c r="D16" s="22">
        <v>1272870</v>
      </c>
      <c r="E16" s="78">
        <v>2150917</v>
      </c>
      <c r="F16" s="74">
        <v>2525901</v>
      </c>
      <c r="G16" s="50">
        <v>2735698</v>
      </c>
      <c r="H16" s="2"/>
      <c r="I16" s="3"/>
      <c r="J16" s="7" t="str" cm="1">
        <f t="array" ref="J16">IFERROR(INDEX($A$2:$A$22,SMALL(IF($B$2:$B$22="PG",ROW($B$2:$B$22)-1),ROW(A13))),"")</f>
        <v/>
      </c>
      <c r="K16" s="3" t="str" cm="1">
        <f t="array" ref="K16">IFERROR(INDEX($A$2:$A$22,SMALL(IF($B$2:$B$22="SG",ROW($B$2:$B$22)-1),ROW(A13))),"")</f>
        <v/>
      </c>
      <c r="L16" s="3" t="str" cm="1">
        <f t="array" ref="L16">IFERROR(INDEX($A$2:$A$22,SMALL(IF($B$2:$B$22="SF",ROW($B$2:$B$22)-1),ROW(A13))),"")</f>
        <v/>
      </c>
      <c r="M16" s="3"/>
      <c r="N16" s="3" t="str" cm="1">
        <f t="array" ref="N16">IFERROR(INDEX($A$2:$A$22,SMALL(IF($B$2:$B$22="C",ROW($B$2:$B$22)-1),ROW(A13))),"")</f>
        <v/>
      </c>
      <c r="O16" s="3"/>
    </row>
    <row r="17" spans="1:15">
      <c r="A17" s="2" t="s">
        <v>212</v>
      </c>
      <c r="B17" s="2" t="s">
        <v>5</v>
      </c>
      <c r="C17" s="2">
        <v>24</v>
      </c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IFERROR(INDEX($A$2:$A$22,SMALL(IF($B$2:$B$22="PG",ROW($B$2:$B$22)-1),ROW(A14))),"")</f>
        <v/>
      </c>
      <c r="K17" s="3"/>
      <c r="L17" s="3" t="str" cm="1">
        <f t="array" ref="L17">IFERROR(INDEX($A$2:$A$22,SMALL(IF($B$2:$B$22="SF",ROW($B$2:$B$22)-1),ROW(A14))),"")</f>
        <v/>
      </c>
      <c r="M17" s="3"/>
      <c r="N17" s="3" t="str" cm="1">
        <f t="array" ref="N17">IFERROR(INDEX($A$2:$A$22,SMALL(IF($B$2:$B$22="C",ROW($B$2:$B$22)-1),ROW(A14))),"")</f>
        <v/>
      </c>
      <c r="O17" s="3"/>
    </row>
    <row r="18" spans="1:15">
      <c r="A18" s="2" t="s">
        <v>213</v>
      </c>
      <c r="B18" s="2" t="s">
        <v>8</v>
      </c>
      <c r="C18" s="2">
        <v>27</v>
      </c>
      <c r="D18" s="2" t="s">
        <v>10</v>
      </c>
      <c r="E18" s="2" t="s">
        <v>14</v>
      </c>
      <c r="F18" s="2"/>
      <c r="G18" s="2"/>
      <c r="H18" s="2"/>
      <c r="I18" s="3"/>
      <c r="J18" s="7" t="str" cm="1">
        <f t="array" ref="J18">IFERROR(INDEX($A$2:$A$22,SMALL(IF($B$2:$B$22="PG",ROW($B$2:$B$22)-1),ROW(A15))),"")</f>
        <v/>
      </c>
      <c r="K18" s="3"/>
      <c r="L18" s="3" t="str" cm="1">
        <f t="array" ref="L18">IFERROR(INDEX($A$2:$A$22,SMALL(IF($B$2:$B$22="SF",ROW($B$2:$B$22)-1),ROW(A15))),"")</f>
        <v/>
      </c>
      <c r="M18" s="3"/>
      <c r="N18" s="3" t="str" cm="1">
        <f t="array" ref="N18">IFERROR(INDEX($A$2:$A$22,SMALL(IF($B$2:$B$22="C",ROW($B$2:$B$22)-1),ROW(A15))),"")</f>
        <v/>
      </c>
      <c r="O18" s="3"/>
    </row>
    <row r="19" spans="1:15">
      <c r="A19" s="2" t="s">
        <v>214</v>
      </c>
      <c r="B19" s="2" t="s">
        <v>8</v>
      </c>
      <c r="C19" s="2">
        <v>23</v>
      </c>
      <c r="D19" s="2" t="s">
        <v>10</v>
      </c>
      <c r="E19" s="2" t="s">
        <v>10</v>
      </c>
      <c r="F19" s="2" t="s">
        <v>14</v>
      </c>
      <c r="G19" s="2"/>
      <c r="H19" s="2"/>
      <c r="I19" s="3"/>
      <c r="J19" s="7" t="str" cm="1">
        <f t="array" ref="J19">IFERROR(INDEX($A$2:$A$22,SMALL(IF($B$2:$B$22="PG",ROW($B$2:$B$22)-1),ROW(A16))),"")</f>
        <v/>
      </c>
      <c r="K19" s="3"/>
      <c r="L19" s="3" t="str" cm="1">
        <f t="array" ref="L19">IFERROR(INDEX($A$2:$A$22,SMALL(IF($B$2:$B$22="SF",ROW($B$2:$B$22)-1),ROW(A16))),"")</f>
        <v/>
      </c>
      <c r="M19" s="3"/>
      <c r="N19" s="3" t="str" cm="1">
        <f t="array" ref="N19">IFERROR(INDEX($A$2:$A$22,SMALL(IF($B$2:$B$22="C",ROW($B$2:$B$22)-1),ROW(A16))),"")</f>
        <v/>
      </c>
      <c r="O19" s="3"/>
    </row>
    <row r="20" spans="1:15">
      <c r="A20" s="2"/>
      <c r="B20" s="2"/>
      <c r="C20" s="2"/>
      <c r="D20" s="2"/>
      <c r="E20" s="2"/>
      <c r="F20" s="2"/>
      <c r="G20" s="2"/>
      <c r="H20" s="2"/>
      <c r="I20" s="3"/>
      <c r="J20" s="7" t="str" cm="1">
        <f t="array" ref="J20">IFERROR(INDEX($A$2:$A$22,SMALL(IF($B$2:$B$22="PG",ROW($B$2:$B$22)-1),ROW(A17))),"")</f>
        <v/>
      </c>
      <c r="K20" s="3"/>
      <c r="L20" s="3" t="str" cm="1">
        <f t="array" ref="L20">IFERROR(INDEX($A$2:$A$22,SMALL(IF($B$2:$B$22="SF",ROW($B$2:$B$22)-1),ROW(A17))),"")</f>
        <v/>
      </c>
      <c r="M20" s="3"/>
      <c r="N20" s="3" t="str" cm="1">
        <f t="array" ref="N20">IFERROR(INDEX($A$2:$A$22,SMALL(IF($B$2:$B$22="C",ROW($B$2:$B$22)-1),ROW(A17))),"")</f>
        <v/>
      </c>
      <c r="O20" s="3"/>
    </row>
    <row r="21" spans="1:15" hidden="1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IFERROR(INDEX($A$2:$A$22,SMALL(IF($B$2:$B$22="PG",ROW($B$2:$B$22)-1),ROW(A19))),"")</f>
        <v/>
      </c>
      <c r="K21" s="3"/>
      <c r="L21" s="3" t="str" cm="1">
        <f t="array" ref="L21">IFERROR(INDEX($A$2:$A$22,SMALL(IF($B$2:$B$22="SF",ROW($B$2:$B$22)-1),ROW(A19))),"")</f>
        <v/>
      </c>
      <c r="M21" s="3"/>
      <c r="N21" s="3" t="str" cm="1">
        <f t="array" ref="N21">IFERROR(INDEX($A$2:$A$22,SMALL(IF($B$2:$B$22="C",ROW($B$2:$B$22)-1),ROW(A19))),"")</f>
        <v/>
      </c>
      <c r="O21" s="3"/>
    </row>
    <row r="22" spans="1:15" hidden="1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IFERROR(INDEX($A$2:$A$22,SMALL(IF($B$2:$B$22="PG",ROW($B$2:$B$22)-1),ROW(A20))),"")</f>
        <v/>
      </c>
      <c r="K22" s="3"/>
      <c r="L22" s="3" t="str" cm="1">
        <f t="array" ref="L22">IFERROR(INDEX($A$2:$A$22,SMALL(IF($B$2:$B$22="SF",ROW($B$2:$B$22)-1),ROW(A20))),"")</f>
        <v/>
      </c>
      <c r="M22" s="3"/>
      <c r="N22" s="3" t="str" cm="1">
        <f t="array" ref="N22">IFERROR(INDEX($A$2:$A$22,SMALL(IF($B$2:$B$22="C",ROW($B$2:$B$22)-1),ROW(A20))),"")</f>
        <v/>
      </c>
      <c r="O22" s="3"/>
    </row>
    <row r="23" spans="1:15">
      <c r="A23" s="3" t="s">
        <v>42</v>
      </c>
      <c r="B23" s="3"/>
      <c r="C23" s="3"/>
      <c r="D23" s="23">
        <f>SUM(D2:D21)</f>
        <v>181832609</v>
      </c>
      <c r="E23" s="23">
        <f>SUM(E2:E21)</f>
        <v>185042909</v>
      </c>
      <c r="F23" s="23">
        <f>SUM(F2:F21)</f>
        <v>167838773</v>
      </c>
      <c r="G23" s="23">
        <f>SUM(G2:G21)</f>
        <v>70208546</v>
      </c>
      <c r="H23" s="23">
        <f>SUM(H2:H21)</f>
        <v>0</v>
      </c>
      <c r="I23" s="3"/>
      <c r="J23" s="7" t="str" cm="1">
        <f t="array" ref="J23">IFERROR(INDEX($A$2:$A$22,SMALL(IF($B$2:$B$22="PG",ROW($B$2:$B$22)-1),ROW(#REF!))),"")</f>
        <v/>
      </c>
      <c r="K23" s="3"/>
      <c r="L23" s="3" t="str" cm="1">
        <f t="array" ref="L23">IFERROR(INDEX($A$2:$A$22,SMALL(IF($B$2:$B$22="SF",ROW($B$2:$B$22)-1),ROW(#REF!))),"")</f>
        <v/>
      </c>
      <c r="M23" s="3"/>
      <c r="N23" s="3" t="str" cm="1">
        <f t="array" ref="N23">IFERROR(INDEX($A$2:$A$22,SMALL(IF($B$2:$B$22="C",ROW($B$2:$B$22)-1),ROW(#REF!))),"")</f>
        <v/>
      </c>
      <c r="O23" s="3"/>
    </row>
    <row r="24" spans="1:15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IFERROR(INDEX($A$2:$A$22,SMALL(IF($B$2:$B$22="PG",ROW($B$2:$B$22)-1),ROW(A21))),"")</f>
        <v/>
      </c>
      <c r="K24" s="3"/>
      <c r="L24" s="3" t="str" cm="1">
        <f t="array" ref="L24">IFERROR(INDEX($A$2:$A$22,SMALL(IF($B$2:$B$22="SF",ROW($B$2:$B$22)-1),ROW(A21))),"")</f>
        <v/>
      </c>
      <c r="M24" s="3"/>
      <c r="N24" s="3" t="str" cm="1">
        <f t="array" ref="N24">IFERROR(INDEX($A$2:$A$22,SMALL(IF($B$2:$B$22="C",ROW($B$2:$B$22)-1),ROW(A21))),"")</f>
        <v/>
      </c>
      <c r="O24" s="3"/>
    </row>
    <row r="25" spans="1:15">
      <c r="A25" s="3" t="s">
        <v>40</v>
      </c>
      <c r="B25" s="3"/>
      <c r="C25" s="3"/>
      <c r="D25" s="25">
        <f>D34-D23</f>
        <v>-27185609</v>
      </c>
      <c r="E25" s="25">
        <f>E34-E23</f>
        <v>-19570619</v>
      </c>
      <c r="F25" s="25">
        <f>F34-F23</f>
        <v>9216577.3000000119</v>
      </c>
      <c r="G25" s="25">
        <f>G34-G23</f>
        <v>119240678.82100001</v>
      </c>
      <c r="H25" s="25">
        <f>H34-H23</f>
        <v>202710670.55847001</v>
      </c>
      <c r="I25" s="3"/>
      <c r="J25" s="7" t="str" cm="1">
        <f t="array" ref="J25">IFERROR(INDEX($A$2:$A$22,SMALL(IF($B$2:$B$22="PG",ROW($B$2:$B$22)-1),ROW(A22))),"")</f>
        <v/>
      </c>
      <c r="K25" s="3"/>
      <c r="L25" s="3"/>
      <c r="M25" s="3"/>
      <c r="N25" s="3" t="str" cm="1">
        <f t="array" ref="N25">IFERROR(INDEX($A$2:$A$22,SMALL(IF($B$2:$B$22="C",ROW($B$2:$B$22)-1),ROW(A22))),"")</f>
        <v/>
      </c>
      <c r="O25" s="3"/>
    </row>
    <row r="26" spans="1:15">
      <c r="A26" s="3" t="s">
        <v>41</v>
      </c>
      <c r="B26" s="3"/>
      <c r="C26" s="3"/>
      <c r="D26" s="25">
        <f>D33-D23</f>
        <v>6062391</v>
      </c>
      <c r="E26" s="25">
        <f>E33-E23</f>
        <v>16004741</v>
      </c>
      <c r="F26" s="25">
        <f>F33-F23</f>
        <v>47282212.5</v>
      </c>
      <c r="G26" s="25">
        <f>G33-G23</f>
        <v>159970908.48500001</v>
      </c>
      <c r="H26" s="25">
        <f>H33-H23</f>
        <v>246292016.29895002</v>
      </c>
      <c r="I26" s="3"/>
      <c r="J26" s="7" t="str" cm="1">
        <f t="array" ref="J26">IFERROR(INDEX($A$2:$A$22,SMALL(IF($B$2:$B$22="PG",ROW($B$2:$B$22)-1),ROW(A23))),"")</f>
        <v/>
      </c>
      <c r="K26" s="3"/>
      <c r="L26" s="3"/>
      <c r="M26" s="3"/>
      <c r="N26" s="3" t="str" cm="1">
        <f t="array" ref="N26">IFERROR(INDEX($A$2:$A$22,SMALL(IF($B$2:$B$22="C",ROW($B$2:$B$22)-1),ROW(A23))),"")</f>
        <v/>
      </c>
      <c r="O26" s="3"/>
    </row>
    <row r="27" spans="1:15">
      <c r="A27" s="3" t="s">
        <v>43</v>
      </c>
      <c r="B27" s="3"/>
      <c r="C27" s="3"/>
      <c r="D27" s="25">
        <f>D32-D23</f>
        <v>14112391</v>
      </c>
      <c r="E27" s="25">
        <f>E32-E23</f>
        <v>24618241</v>
      </c>
      <c r="F27" s="25">
        <f>F32-F23</f>
        <v>56498657.5</v>
      </c>
      <c r="G27" s="25">
        <f>G32-G23</f>
        <v>169832504.63500002</v>
      </c>
      <c r="H27" s="25">
        <f>H32-H23</f>
        <v>256843924.17945004</v>
      </c>
      <c r="I27" s="3"/>
      <c r="J27" s="7" t="str" cm="1">
        <f t="array" ref="J27">IFERROR(INDEX($A$2:$A$22,SMALL(IF($B$2:$B$22="PG",ROW($B$2:$B$22)-1),ROW(A24))),"")</f>
        <v/>
      </c>
      <c r="K27" s="3"/>
      <c r="L27" s="3"/>
      <c r="M27" s="3"/>
      <c r="N27" s="3"/>
      <c r="O27" s="3"/>
    </row>
    <row r="28" spans="1:15">
      <c r="A28" s="3" t="s">
        <v>44</v>
      </c>
      <c r="B28" s="3"/>
      <c r="C28" s="3"/>
      <c r="D28" s="25">
        <f>D31-D23</f>
        <v>25991391</v>
      </c>
      <c r="E28" s="25">
        <f>E31-E23</f>
        <v>37328771</v>
      </c>
      <c r="F28" s="25">
        <f>F31-F23</f>
        <v>70098924.600000024</v>
      </c>
      <c r="G28" s="25">
        <f>G31-G23</f>
        <v>184384790.43200004</v>
      </c>
      <c r="H28" s="25">
        <f>H31-H23</f>
        <v>272414869.98224008</v>
      </c>
      <c r="I28" s="3"/>
      <c r="J28" s="7" t="str" cm="1">
        <f t="array" ref="J28">IFERROR(INDEX($A$2:$A$22,SMALL(IF($B$2:$B$22="PG",ROW($B$2:$B$22)-1),ROW(A25))),"")</f>
        <v/>
      </c>
      <c r="K28" s="3"/>
      <c r="L28" s="3"/>
      <c r="M28" s="3"/>
      <c r="N28" s="3"/>
      <c r="O28" s="3"/>
    </row>
    <row r="29" spans="1:15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5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5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37" priority="1" operator="lessThan">
      <formula>0</formula>
    </cfRule>
    <cfRule type="cellIs" dxfId="36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7BB52-3610-9947-8EE9-1D78E2873878}">
  <dimension ref="A1:O37"/>
  <sheetViews>
    <sheetView zoomScale="81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1.83203125" style="55" customWidth="1"/>
    <col min="10" max="14" width="20.83203125" style="55" customWidth="1"/>
    <col min="15" max="15" width="2" style="55" customWidth="1"/>
    <col min="16" max="16384" width="10.83203125" style="55"/>
  </cols>
  <sheetData>
    <row r="1" spans="1:15" ht="47">
      <c r="A1" s="72" t="s">
        <v>15</v>
      </c>
      <c r="B1" s="72" t="s">
        <v>16</v>
      </c>
      <c r="C1" s="72" t="s">
        <v>17</v>
      </c>
      <c r="D1" s="72" t="s">
        <v>0</v>
      </c>
      <c r="E1" s="72" t="s">
        <v>1</v>
      </c>
      <c r="F1" s="72" t="s">
        <v>2</v>
      </c>
      <c r="G1" s="72" t="s">
        <v>3</v>
      </c>
      <c r="H1" s="72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Luxury Tax Team</v>
      </c>
      <c r="M1" s="3"/>
      <c r="N1" s="3"/>
      <c r="O1" s="3"/>
    </row>
    <row r="2" spans="1:15" ht="34">
      <c r="A2" s="2" t="s">
        <v>525</v>
      </c>
      <c r="B2" s="2" t="s">
        <v>7</v>
      </c>
      <c r="C2" s="2"/>
      <c r="D2" s="22">
        <v>50000000</v>
      </c>
      <c r="E2" s="22">
        <v>50300000</v>
      </c>
      <c r="F2" s="22"/>
      <c r="G2" s="22"/>
      <c r="H2" s="22"/>
      <c r="I2" s="3"/>
      <c r="J2" s="111" t="s">
        <v>34</v>
      </c>
      <c r="K2" s="111"/>
      <c r="L2" s="111"/>
      <c r="M2" s="111"/>
      <c r="N2" s="111"/>
      <c r="O2" s="3"/>
    </row>
    <row r="3" spans="1:15">
      <c r="A3" s="2" t="s">
        <v>526</v>
      </c>
      <c r="B3" s="2" t="s">
        <v>5</v>
      </c>
      <c r="C3" s="2"/>
      <c r="D3" s="22">
        <v>39182693</v>
      </c>
      <c r="E3" s="49">
        <v>42317307</v>
      </c>
      <c r="F3" s="2"/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527</v>
      </c>
      <c r="B4" s="2" t="s">
        <v>6</v>
      </c>
      <c r="C4" s="2"/>
      <c r="D4" s="22">
        <v>26580000</v>
      </c>
      <c r="E4" s="22"/>
      <c r="F4" s="22"/>
      <c r="G4" s="2"/>
      <c r="H4" s="2"/>
      <c r="I4" s="3"/>
      <c r="J4" s="7" t="str" cm="1">
        <f t="array" ref="J4">IFERROR(INDEX($A$2:$A$23,SMALL(IF($B$2:$B$23="PG",ROW($B$2:$B$23)-1),ROW(A1))),"")</f>
        <v>James Harden</v>
      </c>
      <c r="K4" s="3" t="str" cm="1">
        <f t="array" ref="K4">IFERROR(INDEX($A$2:$A$23,SMALL(IF($B$2:$B$23="SG",ROW($B$2:$B$23)-1),ROW(A1))),"")</f>
        <v>Bogdan Bogdanovic</v>
      </c>
      <c r="L4" s="3" t="str" cm="1">
        <f t="array" ref="L4">IFERROR(INDEX($A$2:$A$23,SMALL(IF($B$2:$B$23="SF",ROW($B$2:$B$23)-1),ROW(A1))),"")</f>
        <v>Kawhi Leonard</v>
      </c>
      <c r="M4" s="3" t="str" cm="1">
        <f t="array" ref="M4">IFERROR(INDEX($A$2:$A$23,SMALL(IF($B$2:$B$23="PF",ROW($B$2:$B$23)-1),ROW(A1))),"")</f>
        <v>John Collins</v>
      </c>
      <c r="N4" s="3" t="str" cm="1">
        <f t="array" ref="N4">IFERROR(INDEX($A$2:$A$23,SMALL(IF($B$2:$B$23="C",ROW($B$2:$B$23)-1),ROW(A1))),"")</f>
        <v>Ivica Zubac</v>
      </c>
      <c r="O4" s="3"/>
    </row>
    <row r="5" spans="1:15">
      <c r="A5" s="2" t="s">
        <v>528</v>
      </c>
      <c r="B5" s="2" t="s">
        <v>9</v>
      </c>
      <c r="C5" s="2"/>
      <c r="D5" s="22">
        <v>18102000</v>
      </c>
      <c r="E5" s="22">
        <v>19550160</v>
      </c>
      <c r="F5" s="22">
        <v>20998320</v>
      </c>
      <c r="G5" s="2"/>
      <c r="H5" s="2"/>
      <c r="I5" s="3"/>
      <c r="J5" s="7" t="str" cm="1">
        <f t="array" ref="J5">IFERROR(INDEX($A$2:$A$23,SMALL(IF($B$2:$B$23="PG",ROW($B$2:$B$23)-1),ROW(A2))),"")</f>
        <v>Kris Dunn</v>
      </c>
      <c r="K5" s="3" t="str" cm="1">
        <f t="array" ref="K5">IFERROR(INDEX($A$2:$A$23,SMALL(IF($B$2:$B$23="SG",ROW($B$2:$B$23)-1),ROW(A2))),"")</f>
        <v>Bradley Beal</v>
      </c>
      <c r="L5" s="3" t="str" cm="1">
        <f t="array" ref="L5">IFERROR(INDEX($A$2:$A$23,SMALL(IF($B$2:$B$23="SF",ROW($B$2:$B$23)-1),ROW(A2))),"")</f>
        <v>Derrick Jones Jr</v>
      </c>
      <c r="M5" s="3" t="str" cm="1">
        <f t="array" ref="M5">IFERROR(INDEX($A$2:$A$23,SMALL(IF($B$2:$B$23="PF",ROW($B$2:$B$23)-1),ROW(A2))),"")</f>
        <v>Yanic Konan Niederhauser</v>
      </c>
      <c r="N5" s="3" t="str" cm="1">
        <f t="array" ref="N5">IFERROR(INDEX($A$2:$A$23,SMALL(IF($B$2:$B$23="C",ROW($B$2:$B$23)-1),ROW(A2))),"")</f>
        <v>Brook Lopez</v>
      </c>
      <c r="O5" s="3"/>
    </row>
    <row r="6" spans="1:15">
      <c r="A6" s="2" t="s">
        <v>529</v>
      </c>
      <c r="B6" s="2" t="s">
        <v>8</v>
      </c>
      <c r="C6" s="2"/>
      <c r="D6" s="22">
        <v>16020000</v>
      </c>
      <c r="E6" s="50">
        <v>16020000</v>
      </c>
      <c r="F6" s="2"/>
      <c r="G6" s="2"/>
      <c r="H6" s="2"/>
      <c r="I6" s="3"/>
      <c r="J6" s="7" t="str" cm="1">
        <f t="array" ref="J6">IFERROR(INDEX($A$2:$A$23,SMALL(IF($B$2:$B$23="PG",ROW($B$2:$B$23)-1),ROW(A3))),"")</f>
        <v>Chris Paul</v>
      </c>
      <c r="K6" s="3" t="str" cm="1">
        <f t="array" ref="K6">IFERROR(INDEX($A$2:$A$23,SMALL(IF($B$2:$B$23="SG",ROW($B$2:$B$23)-1),ROW(A3))),"")</f>
        <v>Cam Christie</v>
      </c>
      <c r="L6" s="3" t="str" cm="1">
        <f t="array" ref="L6">IFERROR(INDEX($A$2:$A$23,SMALL(IF($B$2:$B$23="SF",ROW($B$2:$B$23)-1),ROW(A3))),"")</f>
        <v>Nic Batum</v>
      </c>
      <c r="M6" s="3" t="str" cm="1">
        <f t="array" ref="M6">IFERROR(INDEX($A$2:$A$23,SMALL(IF($B$2:$B$23="PF",ROW($B$2:$B$23)-1),ROW(A3))),"")</f>
        <v>Kobe Brown</v>
      </c>
      <c r="N6" s="3" t="str" cm="1">
        <f t="array" ref="N6">IFERROR(INDEX($A$2:$A$23,SMALL(IF($B$2:$B$23="C",ROW($B$2:$B$23)-1),ROW(A3))),"")</f>
        <v/>
      </c>
      <c r="O6" s="3"/>
    </row>
    <row r="7" spans="1:15">
      <c r="A7" s="2" t="s">
        <v>530</v>
      </c>
      <c r="B7" s="2" t="s">
        <v>7</v>
      </c>
      <c r="C7" s="2"/>
      <c r="D7" s="22">
        <v>10000000</v>
      </c>
      <c r="E7" s="22">
        <v>10476190</v>
      </c>
      <c r="F7" s="2"/>
      <c r="G7" s="2"/>
      <c r="H7" s="2"/>
      <c r="I7" s="3"/>
      <c r="J7" s="7" t="str" cm="1">
        <f t="array" ref="J7">IFERROR(INDEX($A$2:$A$23,SMALL(IF($B$2:$B$23="PG",ROW($B$2:$B$23)-1),ROW(A4))),"")</f>
        <v/>
      </c>
      <c r="K7" s="3" t="str" cm="1">
        <f t="array" ref="K7">IFERROR(INDEX($A$2:$A$23,SMALL(IF($B$2:$B$23="SG",ROW($B$2:$B$23)-1),ROW(A4))),"")</f>
        <v>Kobe Sanders</v>
      </c>
      <c r="L7" s="3" t="str" cm="1">
        <f t="array" ref="L7">IFERROR(INDEX($A$2:$A$23,SMALL(IF($B$2:$B$23="SF",ROW($B$2:$B$23)-1),ROW(A4))),"")</f>
        <v>Jordan Miller</v>
      </c>
      <c r="M7" s="3" t="str" cm="1">
        <f t="array" ref="M7">IFERROR(INDEX($A$2:$A$23,SMALL(IF($B$2:$B$23="PF",ROW($B$2:$B$23)-1),ROW(A4))),"")</f>
        <v>Trentyn Flowers</v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531</v>
      </c>
      <c r="B8" s="2" t="s">
        <v>9</v>
      </c>
      <c r="C8" s="2"/>
      <c r="D8" s="22">
        <v>8750000</v>
      </c>
      <c r="E8" s="50">
        <v>9187500</v>
      </c>
      <c r="F8" s="2"/>
      <c r="G8" s="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/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532</v>
      </c>
      <c r="B9" s="2" t="s">
        <v>7</v>
      </c>
      <c r="C9" s="2"/>
      <c r="D9" s="22">
        <v>5601600</v>
      </c>
      <c r="E9" s="50">
        <v>5881680</v>
      </c>
      <c r="F9" s="22"/>
      <c r="G9" s="32"/>
      <c r="H9" s="2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533</v>
      </c>
      <c r="B10" s="2" t="s">
        <v>5</v>
      </c>
      <c r="C10" s="2"/>
      <c r="D10" s="22">
        <v>5426400</v>
      </c>
      <c r="E10" s="74">
        <v>5684800</v>
      </c>
      <c r="F10" s="2"/>
      <c r="G10" s="2"/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534</v>
      </c>
      <c r="B11" s="2" t="s">
        <v>8</v>
      </c>
      <c r="C11" s="2"/>
      <c r="D11" s="22">
        <v>5354000</v>
      </c>
      <c r="E11" s="49">
        <v>5621700</v>
      </c>
      <c r="F11" s="2"/>
      <c r="G11" s="2"/>
      <c r="H11" s="2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2" t="s">
        <v>535</v>
      </c>
      <c r="B12" s="2" t="s">
        <v>6</v>
      </c>
      <c r="C12" s="2"/>
      <c r="D12" s="22">
        <v>2743800</v>
      </c>
      <c r="E12" s="22">
        <v>2880960</v>
      </c>
      <c r="F12" s="50">
        <v>3018480</v>
      </c>
      <c r="G12" s="50">
        <v>5448356</v>
      </c>
      <c r="H12" s="2" t="s">
        <v>14</v>
      </c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536</v>
      </c>
      <c r="B13" s="2" t="s">
        <v>6</v>
      </c>
      <c r="C13" s="2"/>
      <c r="D13" s="22">
        <v>2654880</v>
      </c>
      <c r="E13" s="50">
        <v>4792059</v>
      </c>
      <c r="F13" s="2" t="s">
        <v>14</v>
      </c>
      <c r="G13" s="2"/>
      <c r="H13" s="2"/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537</v>
      </c>
      <c r="B14" s="2" t="s">
        <v>5</v>
      </c>
      <c r="C14" s="2"/>
      <c r="D14" s="22">
        <v>2296274</v>
      </c>
      <c r="E14" s="22"/>
      <c r="F14" s="22"/>
      <c r="G14" s="22"/>
      <c r="H14" s="2"/>
      <c r="I14" s="3"/>
      <c r="J14" s="7" t="str" cm="1">
        <f t="array" ref="J14">IFERROR(INDEX($A$2:$A$23,SMALL(IF($B$2:$B$23="PG",ROW($B$2:$B$23)-1),ROW(A11))),"")</f>
        <v/>
      </c>
      <c r="K14" s="3" t="str" cm="1">
        <f t="array" ref="K14">IFERROR(INDEX($A$2:$A$23,SMALL(IF($B$2:$B$23="SG",ROW($B$2:$B$23)-1),ROW(A11))),"")</f>
        <v/>
      </c>
      <c r="L14" s="3" t="str" cm="1">
        <f t="array" ref="L14">IFERROR(INDEX($A$2:$A$23,SMALL(IF($B$2:$B$23="SF",ROW($B$2:$B$23)-1),ROW(A11))),"")</f>
        <v/>
      </c>
      <c r="M14" s="3" t="str" cm="1">
        <f t="array" ref="M14">IFERROR(INDEX($A$2:$A$23,SMALL(IF($B$2:$B$23="PF",ROW($B$2:$B$23)-1),ROW(A11))),"")</f>
        <v/>
      </c>
      <c r="N14" s="3" t="str" cm="1">
        <f t="array" ref="N14">IFERROR(INDEX($A$2:$A$23,SMALL(IF($B$2:$B$23="C",ROW($B$2:$B$23)-1),ROW(A11))),"")</f>
        <v/>
      </c>
      <c r="O14" s="3"/>
    </row>
    <row r="15" spans="1:15">
      <c r="A15" s="2" t="s">
        <v>538</v>
      </c>
      <c r="B15" s="2" t="s">
        <v>8</v>
      </c>
      <c r="C15" s="2"/>
      <c r="D15" s="22">
        <v>1955377</v>
      </c>
      <c r="E15" s="74">
        <v>2296271</v>
      </c>
      <c r="F15" s="50">
        <v>2486995</v>
      </c>
      <c r="G15" s="2"/>
      <c r="H15" s="2"/>
      <c r="I15" s="3"/>
      <c r="J15" s="7" t="str" cm="1">
        <f t="array" ref="J15">IFERROR(INDEX($A$2:$A$23,SMALL(IF($B$2:$B$23="PG",ROW($B$2:$B$23)-1),ROW(A12))),"")</f>
        <v/>
      </c>
      <c r="K15" s="3" t="str" cm="1">
        <f t="array" ref="K15">IFERROR(INDEX($A$2:$A$23,SMALL(IF($B$2:$B$23="SG",ROW($B$2:$B$23)-1),ROW(A12))),"")</f>
        <v/>
      </c>
      <c r="L15" s="3" t="str" cm="1">
        <f t="array" ref="L15">IFERROR(INDEX($A$2:$A$23,SMALL(IF($B$2:$B$23="SF",ROW($B$2:$B$23)-1),ROW(A12))),"")</f>
        <v/>
      </c>
      <c r="M15" s="3"/>
      <c r="N15" s="3" t="str" cm="1">
        <f t="array" ref="N15">IFERROR(INDEX($A$2:$A$23,SMALL(IF($B$2:$B$23="C",ROW($B$2:$B$23)-1),ROW(A12))),"")</f>
        <v/>
      </c>
      <c r="O15" s="3"/>
    </row>
    <row r="16" spans="1:15">
      <c r="A16" s="2" t="s">
        <v>539</v>
      </c>
      <c r="B16" s="2" t="s">
        <v>8</v>
      </c>
      <c r="C16" s="2"/>
      <c r="D16" s="2" t="s">
        <v>10</v>
      </c>
      <c r="E16" s="2" t="s">
        <v>10</v>
      </c>
      <c r="F16" s="2" t="s">
        <v>14</v>
      </c>
      <c r="G16" s="2"/>
      <c r="H16" s="2"/>
      <c r="I16" s="3"/>
      <c r="J16" s="7" t="str" cm="1">
        <f t="array" ref="J16">IFERROR(INDEX($A$2:$A$23,SMALL(IF($B$2:$B$23="PG",ROW($B$2:$B$23)-1),ROW(A13))),"")</f>
        <v/>
      </c>
      <c r="K16" s="3" t="str" cm="1">
        <f t="array" ref="K16">IFERROR(INDEX($A$2:$A$23,SMALL(IF($B$2:$B$23="SG",ROW($B$2:$B$23)-1),ROW(A13))),"")</f>
        <v/>
      </c>
      <c r="L16" s="3" t="str" cm="1">
        <f t="array" ref="L16">IFERROR(INDEX($A$2:$A$23,SMALL(IF($B$2:$B$23="SF",ROW($B$2:$B$23)-1),ROW(A13))),"")</f>
        <v/>
      </c>
      <c r="M16" s="3"/>
      <c r="N16" s="3" t="str" cm="1">
        <f t="array" ref="N16">IFERROR(INDEX($A$2:$A$23,SMALL(IF($B$2:$B$23="C",ROW($B$2:$B$23)-1),ROW(A13))),"")</f>
        <v/>
      </c>
      <c r="O16" s="3"/>
    </row>
    <row r="17" spans="1:15">
      <c r="A17" s="2" t="s">
        <v>540</v>
      </c>
      <c r="B17" s="2" t="s">
        <v>7</v>
      </c>
      <c r="C17" s="2"/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IFERROR(INDEX($A$2:$A$23,SMALL(IF($B$2:$B$23="PG",ROW($B$2:$B$23)-1),ROW(A14))),"")</f>
        <v/>
      </c>
      <c r="K17" s="3"/>
      <c r="L17" s="3" t="str" cm="1">
        <f t="array" ref="L17">IFERROR(INDEX($A$2:$A$23,SMALL(IF($B$2:$B$23="SF",ROW($B$2:$B$23)-1),ROW(A14))),"")</f>
        <v/>
      </c>
      <c r="M17" s="3"/>
      <c r="N17" s="3" t="str" cm="1">
        <f t="array" ref="N17">IFERROR(INDEX($A$2:$A$23,SMALL(IF($B$2:$B$23="C",ROW($B$2:$B$23)-1),ROW(A14))),"")</f>
        <v/>
      </c>
      <c r="O17" s="3"/>
    </row>
    <row r="18" spans="1:15">
      <c r="A18" s="2" t="s">
        <v>541</v>
      </c>
      <c r="B18" s="2" t="s">
        <v>6</v>
      </c>
      <c r="C18" s="2"/>
      <c r="D18" s="2" t="s">
        <v>10</v>
      </c>
      <c r="E18" s="2" t="s">
        <v>14</v>
      </c>
      <c r="F18" s="2"/>
      <c r="G18" s="2"/>
      <c r="H18" s="2"/>
      <c r="I18" s="3"/>
      <c r="J18" s="7" t="str" cm="1">
        <f t="array" ref="J18">IFERROR(INDEX($A$2:$A$23,SMALL(IF($B$2:$B$23="PG",ROW($B$2:$B$23)-1),ROW(A15))),"")</f>
        <v/>
      </c>
      <c r="K18" s="3"/>
      <c r="L18" s="3" t="str" cm="1">
        <f t="array" ref="L18">IFERROR(INDEX($A$2:$A$23,SMALL(IF($B$2:$B$23="SF",ROW($B$2:$B$23)-1),ROW(A15))),"")</f>
        <v/>
      </c>
      <c r="M18" s="3"/>
      <c r="N18" s="3" t="str" cm="1">
        <f t="array" ref="N18">IFERROR(INDEX($A$2:$A$23,SMALL(IF($B$2:$B$23="C",ROW($B$2:$B$23)-1),ROW(A15))),"")</f>
        <v/>
      </c>
      <c r="O18" s="3"/>
    </row>
    <row r="19" spans="1:15">
      <c r="A19" s="2"/>
      <c r="B19" s="2"/>
      <c r="C19" s="2"/>
      <c r="D19" s="2"/>
      <c r="E19" s="2"/>
      <c r="F19" s="2"/>
      <c r="G19" s="2"/>
      <c r="H19" s="2"/>
      <c r="I19" s="3"/>
      <c r="J19" s="7" t="str" cm="1">
        <f t="array" ref="J19">IFERROR(INDEX($A$2:$A$23,SMALL(IF($B$2:$B$23="PG",ROW($B$2:$B$23)-1),ROW(A16))),"")</f>
        <v/>
      </c>
      <c r="K19" s="3"/>
      <c r="L19" s="3" t="str" cm="1">
        <f t="array" ref="L19">IFERROR(INDEX($A$2:$A$23,SMALL(IF($B$2:$B$23="SF",ROW($B$2:$B$23)-1),ROW(A16))),"")</f>
        <v/>
      </c>
      <c r="M19" s="3"/>
      <c r="N19" s="3" t="str" cm="1">
        <f t="array" ref="N19">IFERROR(INDEX($A$2:$A$23,SMALL(IF($B$2:$B$23="C",ROW($B$2:$B$23)-1),ROW(A16))),"")</f>
        <v/>
      </c>
      <c r="O19" s="3"/>
    </row>
    <row r="20" spans="1:15">
      <c r="A20" s="2"/>
      <c r="B20" s="2"/>
      <c r="C20" s="2"/>
      <c r="D20" s="2"/>
      <c r="E20" s="2"/>
      <c r="F20" s="2"/>
      <c r="G20" s="2"/>
      <c r="H20" s="2"/>
      <c r="I20" s="3"/>
      <c r="J20" s="7" t="str" cm="1">
        <f t="array" ref="J20">IFERROR(INDEX($A$2:$A$23,SMALL(IF($B$2:$B$23="PG",ROW($B$2:$B$23)-1),ROW(A17))),"")</f>
        <v/>
      </c>
      <c r="K20" s="3"/>
      <c r="L20" s="3" t="str" cm="1">
        <f t="array" ref="L20">IFERROR(INDEX($A$2:$A$23,SMALL(IF($B$2:$B$23="SF",ROW($B$2:$B$23)-1),ROW(A17))),"")</f>
        <v/>
      </c>
      <c r="M20" s="3"/>
      <c r="N20" s="3" t="str" cm="1">
        <f t="array" ref="N20">IFERROR(INDEX($A$2:$A$23,SMALL(IF($B$2:$B$23="C",ROW($B$2:$B$23)-1),ROW(A17))),"")</f>
        <v/>
      </c>
      <c r="O20" s="3"/>
    </row>
    <row r="21" spans="1:15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IFERROR(INDEX($A$2:$A$23,SMALL(IF($B$2:$B$23="PG",ROW($B$2:$B$23)-1),ROW(A18))),"")</f>
        <v/>
      </c>
      <c r="K21" s="3"/>
      <c r="L21" s="3" t="str" cm="1">
        <f t="array" ref="L21">IFERROR(INDEX($A$2:$A$23,SMALL(IF($B$2:$B$23="SF",ROW($B$2:$B$23)-1),ROW(A18))),"")</f>
        <v/>
      </c>
      <c r="M21" s="3"/>
      <c r="N21" s="3" t="str" cm="1">
        <f t="array" ref="N21">IFERROR(INDEX($A$2:$A$23,SMALL(IF($B$2:$B$23="C",ROW($B$2:$B$23)-1),ROW(A18))),"")</f>
        <v/>
      </c>
      <c r="O21" s="3"/>
    </row>
    <row r="22" spans="1:15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IFERROR(INDEX($A$2:$A$23,SMALL(IF($B$2:$B$23="PG",ROW($B$2:$B$23)-1),ROW(A19))),"")</f>
        <v/>
      </c>
      <c r="K22" s="3"/>
      <c r="L22" s="3" t="str" cm="1">
        <f t="array" ref="L22">IFERROR(INDEX($A$2:$A$23,SMALL(IF($B$2:$B$23="SF",ROW($B$2:$B$23)-1),ROW(A19))),"")</f>
        <v/>
      </c>
      <c r="M22" s="3"/>
      <c r="N22" s="3" t="str" cm="1">
        <f t="array" ref="N22">IFERROR(INDEX($A$2:$A$23,SMALL(IF($B$2:$B$23="C",ROW($B$2:$B$23)-1),ROW(A19))),"")</f>
        <v/>
      </c>
      <c r="O22" s="3"/>
    </row>
    <row r="23" spans="1:15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IFERROR(INDEX($A$2:$A$23,SMALL(IF($B$2:$B$23="PG",ROW($B$2:$B$23)-1),ROW(A20))),"")</f>
        <v/>
      </c>
      <c r="K23" s="3"/>
      <c r="L23" s="3" t="str" cm="1">
        <f t="array" ref="L23">IFERROR(INDEX($A$2:$A$23,SMALL(IF($B$2:$B$23="SF",ROW($B$2:$B$23)-1),ROW(A20))),"")</f>
        <v/>
      </c>
      <c r="M23" s="3"/>
      <c r="N23" s="3" t="str" cm="1">
        <f t="array" ref="N23">IFERROR(INDEX($A$2:$A$23,SMALL(IF($B$2:$B$23="C",ROW($B$2:$B$23)-1),ROW(A20))),"")</f>
        <v/>
      </c>
      <c r="O23" s="3"/>
    </row>
    <row r="24" spans="1:15">
      <c r="A24" s="3" t="s">
        <v>42</v>
      </c>
      <c r="B24" s="3"/>
      <c r="C24" s="3"/>
      <c r="D24" s="23">
        <f>SUM(D2:D22)</f>
        <v>194667024</v>
      </c>
      <c r="E24" s="23">
        <f t="shared" ref="E24:H24" si="0">SUM(E2:E22)</f>
        <v>175008627</v>
      </c>
      <c r="F24" s="23">
        <f t="shared" si="0"/>
        <v>26503795</v>
      </c>
      <c r="G24" s="23">
        <f t="shared" si="0"/>
        <v>5448356</v>
      </c>
      <c r="H24" s="23">
        <f t="shared" si="0"/>
        <v>0</v>
      </c>
      <c r="I24" s="3"/>
      <c r="J24" s="7" t="str" cm="1">
        <f t="array" ref="J24">IFERROR(INDEX($A$2:$A$23,SMALL(IF($B$2:$B$23="PG",ROW($B$2:$B$23)-1),ROW(A21))),"")</f>
        <v/>
      </c>
      <c r="K24" s="3"/>
      <c r="L24" s="3" t="str" cm="1">
        <f t="array" ref="L24">IFERROR(INDEX($A$2:$A$23,SMALL(IF($B$2:$B$23="SF",ROW($B$2:$B$23)-1),ROW(A21))),"")</f>
        <v/>
      </c>
      <c r="M24" s="3"/>
      <c r="N24" s="3" t="str" cm="1">
        <f t="array" ref="N24">IFERROR(INDEX($A$2:$A$23,SMALL(IF($B$2:$B$23="C",ROW($B$2:$B$23)-1),ROW(A21))),"")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IFERROR(INDEX($A$2:$A$23,SMALL(IF($B$2:$B$23="PG",ROW($B$2:$B$23)-1),ROW(A22))),"")</f>
        <v/>
      </c>
      <c r="K25" s="3"/>
      <c r="L25" s="3" t="str" cm="1">
        <f t="array" ref="L25">IFERROR(INDEX($A$2:$A$23,SMALL(IF($B$2:$B$23="SF",ROW($B$2:$B$23)-1),ROW(A22))),"")</f>
        <v/>
      </c>
      <c r="M25" s="3"/>
      <c r="N25" s="3" t="str" cm="1">
        <f t="array" ref="N25">IFERROR(INDEX($A$2:$A$23,SMALL(IF($B$2:$B$23="C",ROW($B$2:$B$23)-1),ROW(A22))),"")</f>
        <v/>
      </c>
      <c r="O25" s="3"/>
    </row>
    <row r="26" spans="1:15">
      <c r="A26" s="3" t="s">
        <v>40</v>
      </c>
      <c r="B26" s="3"/>
      <c r="C26" s="3"/>
      <c r="D26" s="25">
        <f>D35-D24</f>
        <v>-40020024</v>
      </c>
      <c r="E26" s="25">
        <f>E35-E24</f>
        <v>-9536337</v>
      </c>
      <c r="F26" s="25">
        <f>F35-F24</f>
        <v>150551555.30000001</v>
      </c>
      <c r="G26" s="25">
        <f>G35-G24</f>
        <v>184000868.82100001</v>
      </c>
      <c r="H26" s="25">
        <f>H35-H24</f>
        <v>202710670.55847001</v>
      </c>
      <c r="I26" s="3"/>
      <c r="J26" s="44" t="s">
        <v>521</v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-6772024</v>
      </c>
      <c r="E27" s="25">
        <f>E34-E24</f>
        <v>26039023</v>
      </c>
      <c r="F27" s="25">
        <f>F34-F24</f>
        <v>188617190.5</v>
      </c>
      <c r="G27" s="25">
        <f>G34-G24</f>
        <v>224731098.48500001</v>
      </c>
      <c r="H27" s="25">
        <f>H34-H24</f>
        <v>246292016.29895002</v>
      </c>
      <c r="I27" s="3"/>
      <c r="J27" s="46" t="s">
        <v>522</v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1277976</v>
      </c>
      <c r="E28" s="25">
        <f>E33-E24</f>
        <v>34652523</v>
      </c>
      <c r="F28" s="25">
        <f>F33-F24</f>
        <v>197833635.5</v>
      </c>
      <c r="G28" s="25">
        <f>G33-G24</f>
        <v>234592694.63500002</v>
      </c>
      <c r="H28" s="25">
        <f>H33-H24</f>
        <v>256843924.17945004</v>
      </c>
      <c r="I28" s="3"/>
      <c r="J28" s="45" t="s">
        <v>524</v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13156976</v>
      </c>
      <c r="E29" s="25">
        <f>E32-E24</f>
        <v>47363053</v>
      </c>
      <c r="F29" s="25">
        <f>F32-F24</f>
        <v>211433902.60000002</v>
      </c>
      <c r="G29" s="25">
        <f>G32-G24</f>
        <v>249144980.43200004</v>
      </c>
      <c r="H29" s="25">
        <f>H32-H24</f>
        <v>272414869.98224008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3"/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3"/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3"/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724F7-180F-1A42-8D42-BFBBF13F7AD7}">
  <dimension ref="A1:O36"/>
  <sheetViews>
    <sheetView zoomScale="118"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4" width="20.83203125" style="33" customWidth="1"/>
    <col min="15" max="15" width="2.1640625" style="33" customWidth="1"/>
    <col min="16" max="16384" width="10.83203125" style="33"/>
  </cols>
  <sheetData>
    <row r="1" spans="1:15" ht="47">
      <c r="A1" s="66" t="s">
        <v>15</v>
      </c>
      <c r="B1" s="66" t="s">
        <v>16</v>
      </c>
      <c r="C1" s="66" t="s">
        <v>17</v>
      </c>
      <c r="D1" s="66" t="s">
        <v>0</v>
      </c>
      <c r="E1" s="66" t="s">
        <v>1</v>
      </c>
      <c r="F1" s="66" t="s">
        <v>2</v>
      </c>
      <c r="G1" s="66" t="s">
        <v>3</v>
      </c>
      <c r="H1" s="66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Luxury Tax Team</v>
      </c>
      <c r="M1" s="3"/>
      <c r="N1" s="3"/>
      <c r="O1" s="3"/>
    </row>
    <row r="2" spans="1:15" ht="34">
      <c r="A2" s="1" t="s">
        <v>215</v>
      </c>
      <c r="B2" s="1" t="s">
        <v>6</v>
      </c>
      <c r="C2" s="1">
        <v>41</v>
      </c>
      <c r="D2" s="20">
        <v>52627153</v>
      </c>
      <c r="E2" s="1"/>
      <c r="F2" s="1"/>
      <c r="G2" s="1"/>
      <c r="H2" s="2"/>
      <c r="I2" s="3"/>
      <c r="J2" s="112" t="s">
        <v>34</v>
      </c>
      <c r="K2" s="112"/>
      <c r="L2" s="112"/>
      <c r="M2" s="112"/>
      <c r="N2" s="112"/>
      <c r="O2" s="3"/>
    </row>
    <row r="3" spans="1:15">
      <c r="A3" s="1" t="s">
        <v>216</v>
      </c>
      <c r="B3" s="1" t="s">
        <v>5</v>
      </c>
      <c r="C3" s="1">
        <v>26</v>
      </c>
      <c r="D3" s="20">
        <v>45999660</v>
      </c>
      <c r="E3" s="20">
        <v>49641400</v>
      </c>
      <c r="F3" s="20">
        <v>53612928</v>
      </c>
      <c r="G3" s="51">
        <v>57584256</v>
      </c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1" t="s">
        <v>217</v>
      </c>
      <c r="B4" s="1" t="s">
        <v>6</v>
      </c>
      <c r="C4" s="1">
        <v>27</v>
      </c>
      <c r="D4" s="20">
        <v>18259259</v>
      </c>
      <c r="E4" s="1"/>
      <c r="F4" s="53"/>
      <c r="G4" s="53"/>
      <c r="H4" s="2"/>
      <c r="I4" s="3"/>
      <c r="J4" s="7" t="str" cm="1">
        <f t="array" ref="J4">IFERROR(INDEX($A$2:$A$21,SMALL(IF($B$2:$B$21="PG",ROW($B$2:$B$21)-1),ROW(A1))),"")</f>
        <v>Luka Doncic</v>
      </c>
      <c r="K4" s="3" t="str" cm="1">
        <f t="array" ref="K4">IFERROR(INDEX($A$2:$A$21,SMALL(IF($B$2:$B$21="SG",ROW($B$2:$B$21)-1),ROW(A1))),"")</f>
        <v>Austin Reaves</v>
      </c>
      <c r="L4" s="3" t="str" cm="1">
        <f t="array" ref="L4">IFERROR(INDEX($A$2:$A$21,SMALL(IF($B$2:$B$21="SF",ROW($B$2:$B$21)-1),ROW(A1))),"")</f>
        <v>Dalton Knecht</v>
      </c>
      <c r="M4" s="3" t="str" cm="1">
        <f t="array" ref="M4">IFERROR(INDEX($A$2:$A$21,SMALL(IF($B$2:$B$21="PF",ROW($B$2:$B$21)-1),ROW(A1))),"")</f>
        <v>LeBron James</v>
      </c>
      <c r="N4" s="3" t="str" cm="1">
        <f t="array" ref="N4">IFERROR(INDEX($A$2:$A$21,SMALL(IF($B$2:$B$21="C",ROW($B$2:$B$21)-1),ROW(A1))),"")</f>
        <v>Deandre Ayton</v>
      </c>
      <c r="O4" s="3"/>
    </row>
    <row r="5" spans="1:15">
      <c r="A5" s="1" t="s">
        <v>218</v>
      </c>
      <c r="B5" s="1" t="s">
        <v>8</v>
      </c>
      <c r="C5" s="1">
        <v>27</v>
      </c>
      <c r="D5" s="20">
        <v>13937574</v>
      </c>
      <c r="E5" s="51">
        <v>14898786</v>
      </c>
      <c r="F5" s="1"/>
      <c r="G5" s="1"/>
      <c r="H5" s="2"/>
      <c r="I5" s="3"/>
      <c r="J5" s="7" t="str" cm="1">
        <f t="array" ref="J5">IFERROR(INDEX($A$2:$A$21,SMALL(IF($B$2:$B$21="PG",ROW($B$2:$B$21)-1),ROW(A2))),"")</f>
        <v>Gabe Vincent</v>
      </c>
      <c r="K5" s="3" t="str" cm="1">
        <f t="array" ref="K5">IFERROR(INDEX($A$2:$A$21,SMALL(IF($B$2:$B$21="SG",ROW($B$2:$B$21)-1),ROW(A2))),"")</f>
        <v>R.J. Davis</v>
      </c>
      <c r="L5" s="3" t="str" cm="1">
        <f t="array" ref="L5">IFERROR(INDEX($A$2:$A$21,SMALL(IF($B$2:$B$21="SF",ROW($B$2:$B$21)-1),ROW(A2))),"")</f>
        <v>Arthur Kaluma</v>
      </c>
      <c r="M5" s="3" t="str" cm="1">
        <f t="array" ref="M5">IFERROR(INDEX($A$2:$A$21,SMALL(IF($B$2:$B$21="PF",ROW($B$2:$B$21)-1),ROW(A2))),"")</f>
        <v>Rui Hachimura</v>
      </c>
      <c r="N5" s="3" t="str" cm="1">
        <f t="array" ref="N5">IFERROR(INDEX($A$2:$A$21,SMALL(IF($B$2:$B$21="C",ROW($B$2:$B$21)-1),ROW(A2))),"")</f>
        <v>Jaxson Hayes</v>
      </c>
      <c r="O5" s="3"/>
    </row>
    <row r="6" spans="1:15">
      <c r="A6" s="1" t="s">
        <v>219</v>
      </c>
      <c r="B6" s="1" t="s">
        <v>6</v>
      </c>
      <c r="C6" s="1">
        <v>26</v>
      </c>
      <c r="D6" s="20">
        <v>11571429</v>
      </c>
      <c r="E6" s="20">
        <v>12428571</v>
      </c>
      <c r="F6" s="51">
        <v>13285714</v>
      </c>
      <c r="G6" s="1"/>
      <c r="H6" s="2"/>
      <c r="I6" s="3"/>
      <c r="J6" s="7" t="str" cm="1">
        <f t="array" ref="J6">IFERROR(INDEX($A$2:$A$21,SMALL(IF($B$2:$B$21="PG",ROW($B$2:$B$21)-1),ROW(A3))),"")</f>
        <v>Marcus Smart</v>
      </c>
      <c r="K6" s="3" t="str" cm="1">
        <f t="array" ref="K6">IFERROR(INDEX($A$2:$A$21,SMALL(IF($B$2:$B$21="SG",ROW($B$2:$B$21)-1),ROW(A3))),"")</f>
        <v>Augustas Marciulionis</v>
      </c>
      <c r="L6" s="3" t="str" cm="1">
        <f t="array" ref="L6">IFERROR(INDEX($A$2:$A$21,SMALL(IF($B$2:$B$21="SF",ROW($B$2:$B$21)-1),ROW(A3))),"")</f>
        <v>Adou Thiero</v>
      </c>
      <c r="M6" s="3" t="str" cm="1">
        <f t="array" ref="M6">IFERROR(INDEX($A$2:$A$21,SMALL(IF($B$2:$B$21="PF",ROW($B$2:$B$21)-1),ROW(A3))),"")</f>
        <v>Jarred Vanderbilt</v>
      </c>
      <c r="N6" s="3" t="str" cm="1">
        <f t="array" ref="N6">IFERROR(INDEX($A$2:$A$21,SMALL(IF($B$2:$B$21="C",ROW($B$2:$B$21)-1),ROW(A3))),"")</f>
        <v>Christian Koloko</v>
      </c>
      <c r="O6" s="3"/>
    </row>
    <row r="7" spans="1:15">
      <c r="A7" s="1" t="s">
        <v>220</v>
      </c>
      <c r="B7" s="1" t="s">
        <v>5</v>
      </c>
      <c r="C7" s="1">
        <v>29</v>
      </c>
      <c r="D7" s="20">
        <v>11500000</v>
      </c>
      <c r="E7" s="1"/>
      <c r="F7" s="1"/>
      <c r="G7" s="1"/>
      <c r="H7" s="2"/>
      <c r="I7" s="3"/>
      <c r="J7" s="34" t="str" cm="1">
        <f t="array" ref="J7">IFERROR(INDEX($A$2:$A$21,SMALL(IF($B$2:$B$21="PG",ROW($B$2:$B$21)-1),ROW(A4))),"")</f>
        <v>Bronny James</v>
      </c>
      <c r="K7" s="35" t="str" cm="1">
        <f t="array" ref="K7">IFERROR(INDEX($A$2:$A$21,SMALL(IF($B$2:$B$21="SG",ROW($B$2:$B$21)-1),ROW(A4))),"")</f>
        <v>Chris Manon</v>
      </c>
      <c r="L7" s="35" t="str" cm="1">
        <f t="array" ref="L7">IFERROR(INDEX($A$2:$A$21,SMALL(IF($B$2:$B$21="SF",ROW($B$2:$B$21)-1),ROW(A4))),"")</f>
        <v/>
      </c>
      <c r="M7" s="35" t="str" cm="1">
        <f t="array" ref="M7">IFERROR(INDEX($A$2:$A$21,SMALL(IF($B$2:$B$21="PF",ROW($B$2:$B$21)-1),ROW(A4))),"")</f>
        <v>Maxi Kleber</v>
      </c>
      <c r="N7" s="35" t="str" cm="1">
        <f t="array" ref="N7">IFERROR(INDEX($A$2:$A$21,SMALL(IF($B$2:$B$21="C",ROW($B$2:$B$21)-1),ROW(A4))),"")</f>
        <v/>
      </c>
      <c r="O7" s="3"/>
    </row>
    <row r="8" spans="1:15">
      <c r="A8" s="1" t="s">
        <v>221</v>
      </c>
      <c r="B8" s="1" t="s">
        <v>6</v>
      </c>
      <c r="C8" s="1">
        <v>34</v>
      </c>
      <c r="D8" s="20">
        <v>11000000</v>
      </c>
      <c r="E8" s="1"/>
      <c r="F8" s="1"/>
      <c r="G8" s="1"/>
      <c r="H8" s="2"/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>Jake LaRavia</v>
      </c>
      <c r="N8" s="35" t="str" cm="1">
        <f t="array" ref="N8">IFERROR(INDEX($A$2:$A$21,SMALL(IF($B$2:$B$21="C",ROW($B$2:$B$21)-1),ROW(A5))),"")</f>
        <v/>
      </c>
      <c r="O8" s="3"/>
    </row>
    <row r="9" spans="1:15">
      <c r="A9" s="1" t="s">
        <v>222</v>
      </c>
      <c r="B9" s="1" t="s">
        <v>9</v>
      </c>
      <c r="C9" s="1">
        <v>27</v>
      </c>
      <c r="D9" s="20">
        <v>8104000</v>
      </c>
      <c r="E9" s="51">
        <v>8104000</v>
      </c>
      <c r="F9" s="1"/>
      <c r="G9" s="1"/>
      <c r="H9" s="2"/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>Eric Dixon</v>
      </c>
      <c r="N9" s="35" t="str" cm="1">
        <f t="array" ref="N9">IFERROR(INDEX($A$2:$A$21,SMALL(IF($B$2:$B$21="C",ROW($B$2:$B$21)-1),ROW(A6))),"")</f>
        <v/>
      </c>
      <c r="O9" s="3"/>
    </row>
    <row r="10" spans="1:15">
      <c r="A10" s="1" t="s">
        <v>223</v>
      </c>
      <c r="B10" s="1" t="s">
        <v>6</v>
      </c>
      <c r="C10" s="1">
        <v>24</v>
      </c>
      <c r="D10" s="20">
        <v>6000000</v>
      </c>
      <c r="E10" s="20">
        <v>6000000</v>
      </c>
      <c r="F10" s="1"/>
      <c r="G10" s="1"/>
      <c r="H10" s="2"/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  <c r="O10" s="3"/>
    </row>
    <row r="11" spans="1:15" ht="47">
      <c r="A11" s="1" t="s">
        <v>224</v>
      </c>
      <c r="B11" s="1" t="s">
        <v>5</v>
      </c>
      <c r="C11" s="1">
        <v>31</v>
      </c>
      <c r="D11" s="20">
        <v>5134000</v>
      </c>
      <c r="E11" s="51">
        <v>5390700</v>
      </c>
      <c r="F11" s="1"/>
      <c r="G11" s="1"/>
      <c r="H11" s="2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1" t="s">
        <v>225</v>
      </c>
      <c r="B12" s="1" t="s">
        <v>7</v>
      </c>
      <c r="C12" s="1">
        <v>24</v>
      </c>
      <c r="D12" s="20">
        <v>4010160</v>
      </c>
      <c r="E12" s="52">
        <v>4201080</v>
      </c>
      <c r="F12" s="52">
        <v>6452860</v>
      </c>
      <c r="G12" s="1" t="s">
        <v>14</v>
      </c>
      <c r="H12" s="2"/>
      <c r="I12" s="3"/>
      <c r="J12" s="34"/>
      <c r="K12" s="35"/>
      <c r="L12" s="35"/>
      <c r="M12" s="35"/>
      <c r="N12" s="35"/>
      <c r="O12" s="3"/>
    </row>
    <row r="13" spans="1:15">
      <c r="A13" s="1" t="s">
        <v>226</v>
      </c>
      <c r="B13" s="1" t="s">
        <v>9</v>
      </c>
      <c r="C13" s="1">
        <v>25</v>
      </c>
      <c r="D13" s="20">
        <v>3449323</v>
      </c>
      <c r="E13" s="1"/>
      <c r="F13" s="1"/>
      <c r="G13" s="1"/>
      <c r="H13" s="2"/>
      <c r="I13" s="3"/>
      <c r="J13" s="34"/>
      <c r="K13" s="35"/>
      <c r="L13" s="35"/>
      <c r="M13" s="35"/>
      <c r="N13" s="35"/>
      <c r="O13" s="3"/>
    </row>
    <row r="14" spans="1:15">
      <c r="A14" s="1" t="s">
        <v>227</v>
      </c>
      <c r="B14" s="1" t="s">
        <v>5</v>
      </c>
      <c r="C14" s="1">
        <v>21</v>
      </c>
      <c r="D14" s="20">
        <v>1955377</v>
      </c>
      <c r="E14" s="79">
        <v>2296271</v>
      </c>
      <c r="F14" s="52">
        <v>2486995</v>
      </c>
      <c r="G14" s="1"/>
      <c r="H14" s="2"/>
      <c r="I14" s="3"/>
      <c r="J14" s="34"/>
      <c r="K14" s="35"/>
      <c r="L14" s="35"/>
      <c r="M14" s="35"/>
      <c r="N14" s="35"/>
      <c r="O14" s="3"/>
    </row>
    <row r="15" spans="1:15">
      <c r="A15" s="1" t="s">
        <v>228</v>
      </c>
      <c r="B15" s="1" t="s">
        <v>8</v>
      </c>
      <c r="C15" s="1">
        <v>24</v>
      </c>
      <c r="D15" s="20">
        <v>0</v>
      </c>
      <c r="E15" s="1" t="s">
        <v>14</v>
      </c>
      <c r="F15" s="1"/>
      <c r="G15" s="1"/>
      <c r="H15" s="2"/>
      <c r="I15" s="3"/>
      <c r="J15" s="34"/>
      <c r="K15" s="35"/>
      <c r="L15" s="35"/>
      <c r="M15" s="35"/>
      <c r="N15" s="35"/>
      <c r="O15" s="3"/>
    </row>
    <row r="16" spans="1:15">
      <c r="A16" s="1" t="s">
        <v>229</v>
      </c>
      <c r="B16" s="1" t="s">
        <v>6</v>
      </c>
      <c r="C16" s="1">
        <v>25</v>
      </c>
      <c r="D16" s="20">
        <v>0</v>
      </c>
      <c r="E16" s="1" t="s">
        <v>14</v>
      </c>
      <c r="F16" s="1"/>
      <c r="G16" s="1"/>
      <c r="H16" s="2"/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  <c r="O16" s="3"/>
    </row>
    <row r="17" spans="1:15">
      <c r="A17" s="1" t="s">
        <v>230</v>
      </c>
      <c r="B17" s="1" t="s">
        <v>7</v>
      </c>
      <c r="C17" s="1">
        <v>23</v>
      </c>
      <c r="D17" s="20">
        <v>0</v>
      </c>
      <c r="E17" s="1" t="s">
        <v>14</v>
      </c>
      <c r="F17" s="1"/>
      <c r="G17" s="1"/>
      <c r="H17" s="2"/>
      <c r="I17" s="3"/>
      <c r="J17" s="34"/>
      <c r="K17" s="35"/>
      <c r="L17" s="35"/>
      <c r="M17" s="35"/>
      <c r="N17" s="35"/>
      <c r="O17" s="3"/>
    </row>
    <row r="18" spans="1:15">
      <c r="A18" s="1" t="s">
        <v>231</v>
      </c>
      <c r="B18" s="1" t="s">
        <v>8</v>
      </c>
      <c r="C18" s="1">
        <v>23</v>
      </c>
      <c r="D18" s="20">
        <v>0</v>
      </c>
      <c r="E18" s="1" t="s">
        <v>14</v>
      </c>
      <c r="F18" s="1"/>
      <c r="G18" s="1"/>
      <c r="H18" s="2"/>
      <c r="I18" s="3"/>
      <c r="J18" s="34"/>
      <c r="K18" s="35"/>
      <c r="L18" s="35"/>
      <c r="M18" s="35"/>
      <c r="N18" s="35"/>
      <c r="O18" s="3"/>
    </row>
    <row r="19" spans="1:15">
      <c r="A19" s="1" t="s">
        <v>232</v>
      </c>
      <c r="B19" s="1" t="s">
        <v>7</v>
      </c>
      <c r="C19" s="1">
        <v>21</v>
      </c>
      <c r="D19" s="20">
        <v>1272870</v>
      </c>
      <c r="E19" s="20">
        <v>2150917</v>
      </c>
      <c r="F19" s="52">
        <v>2525901</v>
      </c>
      <c r="G19" s="1" t="s">
        <v>14</v>
      </c>
      <c r="H19" s="2"/>
      <c r="I19" s="3"/>
      <c r="J19" s="34"/>
      <c r="K19" s="35"/>
      <c r="L19" s="35"/>
      <c r="M19" s="35"/>
      <c r="N19" s="35"/>
      <c r="O19" s="3"/>
    </row>
    <row r="20" spans="1:15">
      <c r="A20" s="1" t="s">
        <v>233</v>
      </c>
      <c r="B20" s="1" t="s">
        <v>9</v>
      </c>
      <c r="C20" s="1">
        <v>25</v>
      </c>
      <c r="D20" s="1" t="s">
        <v>10</v>
      </c>
      <c r="E20" s="1" t="s">
        <v>14</v>
      </c>
      <c r="F20" s="1"/>
      <c r="G20" s="1"/>
      <c r="H20" s="3"/>
      <c r="I20" s="3"/>
      <c r="J20" s="34" t="str" cm="1">
        <f t="array" ref="J20">IFERROR(INDEX($A$2:$A$21,SMALL(IF($B$2:$B$21="PG",ROW($B$2:$B$21)-1),ROW(#REF!))),"")</f>
        <v/>
      </c>
      <c r="K20" s="35"/>
      <c r="L20" s="35" t="str" cm="1">
        <f t="array" ref="L20">IFERROR(INDEX($A$2:$A$21,SMALL(IF($B$2:$B$21="SF",ROW($B$2:$B$21)-1),ROW(#REF!))),"")</f>
        <v/>
      </c>
      <c r="M20" s="35"/>
      <c r="N20" s="35" t="str" cm="1">
        <f t="array" ref="N20">IFERROR(INDEX($A$2:$A$21,SMALL(IF($B$2:$B$21="C",ROW($B$2:$B$21)-1),ROW(#REF!))),"")</f>
        <v/>
      </c>
      <c r="O20" s="3"/>
    </row>
    <row r="21" spans="1:15">
      <c r="A21" s="1" t="s">
        <v>234</v>
      </c>
      <c r="B21" s="1" t="s">
        <v>8</v>
      </c>
      <c r="C21" s="1">
        <v>24</v>
      </c>
      <c r="D21" s="1" t="s">
        <v>10</v>
      </c>
      <c r="E21" s="1" t="s">
        <v>14</v>
      </c>
      <c r="F21" s="1"/>
      <c r="G21" s="1"/>
      <c r="H21" s="3"/>
      <c r="I21" s="3"/>
      <c r="J21" s="34" t="str" cm="1">
        <f t="array" ref="J21">IFERROR(INDEX($A$2:$A$21,SMALL(IF($B$2:$B$21="PG",ROW($B$2:$B$21)-1),ROW(A16))),"")</f>
        <v/>
      </c>
      <c r="K21" s="35"/>
      <c r="L21" s="35" t="str" cm="1">
        <f t="array" ref="L21">IFERROR(INDEX($A$2:$A$21,SMALL(IF($B$2:$B$21="SF",ROW($B$2:$B$21)-1),ROW(A16))),"")</f>
        <v/>
      </c>
      <c r="M21" s="35"/>
      <c r="N21" s="35" t="str" cm="1">
        <f t="array" ref="N21">IFERROR(INDEX($A$2:$A$21,SMALL(IF($B$2:$B$21="C",ROW($B$2:$B$21)-1),ROW(A16))),"")</f>
        <v/>
      </c>
      <c r="O21" s="3"/>
    </row>
    <row r="22" spans="1:15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  <c r="O22" s="3"/>
    </row>
    <row r="23" spans="1:15">
      <c r="A23" s="3" t="s">
        <v>42</v>
      </c>
      <c r="B23" s="3"/>
      <c r="C23" s="3"/>
      <c r="D23" s="23">
        <f>SUM(D2:D20)</f>
        <v>194820805</v>
      </c>
      <c r="E23" s="23">
        <f>SUM(E2:E20)</f>
        <v>105111725</v>
      </c>
      <c r="F23" s="23">
        <f>SUM(F2:F20)</f>
        <v>78364398</v>
      </c>
      <c r="G23" s="23">
        <f>SUM(G2:G20)</f>
        <v>57584256</v>
      </c>
      <c r="H23" s="23">
        <f>SUM(H2:H20)</f>
        <v>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  <c r="O23" s="3"/>
    </row>
    <row r="24" spans="1:15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  <c r="O24" s="3"/>
    </row>
    <row r="25" spans="1:15">
      <c r="A25" s="3" t="s">
        <v>40</v>
      </c>
      <c r="B25" s="3"/>
      <c r="C25" s="3"/>
      <c r="D25" s="25">
        <f>D34-D23</f>
        <v>-40173805</v>
      </c>
      <c r="E25" s="25">
        <f>E34-E23</f>
        <v>60360565</v>
      </c>
      <c r="F25" s="25">
        <f>F34-F23</f>
        <v>98690952.300000012</v>
      </c>
      <c r="G25" s="25">
        <f>G34-G23</f>
        <v>131864968.82100001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  <c r="O25" s="3"/>
    </row>
    <row r="26" spans="1:15">
      <c r="A26" s="3" t="s">
        <v>41</v>
      </c>
      <c r="B26" s="3"/>
      <c r="C26" s="3"/>
      <c r="D26" s="25">
        <f>D33-D23</f>
        <v>-6925805</v>
      </c>
      <c r="E26" s="25">
        <f>E33-E23</f>
        <v>95935925</v>
      </c>
      <c r="F26" s="25">
        <f>F33-F23</f>
        <v>136756587.5</v>
      </c>
      <c r="G26" s="25">
        <f>G33-G23</f>
        <v>172595198.48500001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  <c r="O26" s="3"/>
    </row>
    <row r="27" spans="1:15">
      <c r="A27" s="3" t="s">
        <v>43</v>
      </c>
      <c r="B27" s="3"/>
      <c r="C27" s="3"/>
      <c r="D27" s="25">
        <f>D32-D23</f>
        <v>1124195</v>
      </c>
      <c r="E27" s="25">
        <f>E32-E23</f>
        <v>104549425</v>
      </c>
      <c r="F27" s="25">
        <f>F32-F23</f>
        <v>145973032.5</v>
      </c>
      <c r="G27" s="25">
        <f>G32-G23</f>
        <v>182456794.63500002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  <c r="O27" s="3"/>
    </row>
    <row r="28" spans="1:15">
      <c r="A28" s="3" t="s">
        <v>44</v>
      </c>
      <c r="B28" s="3"/>
      <c r="C28" s="3"/>
      <c r="D28" s="25">
        <f>D31-D23</f>
        <v>13003195</v>
      </c>
      <c r="E28" s="25">
        <f>E31-E23</f>
        <v>117259955</v>
      </c>
      <c r="F28" s="25">
        <f>F31-F23</f>
        <v>159573299.60000002</v>
      </c>
      <c r="G28" s="25">
        <f>G31-G23</f>
        <v>197009080.43200004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  <c r="O28" s="3"/>
    </row>
    <row r="29" spans="1:15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5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5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33" priority="1" operator="lessThan">
      <formula>0</formula>
    </cfRule>
    <cfRule type="cellIs" dxfId="32" priority="2" operator="greaterThan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2DB6D-561A-B44C-83A5-526B2567C2D0}">
  <dimension ref="A1:O36"/>
  <sheetViews>
    <sheetView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4" width="20.83203125" style="33" customWidth="1"/>
    <col min="15" max="15" width="2.1640625" style="33" customWidth="1"/>
    <col min="16" max="16384" width="10.83203125" style="33"/>
  </cols>
  <sheetData>
    <row r="1" spans="1:15" ht="47">
      <c r="A1" s="65" t="s">
        <v>15</v>
      </c>
      <c r="B1" s="65" t="s">
        <v>16</v>
      </c>
      <c r="C1" s="65" t="s">
        <v>17</v>
      </c>
      <c r="D1" s="65" t="s">
        <v>0</v>
      </c>
      <c r="E1" s="65" t="s">
        <v>1</v>
      </c>
      <c r="F1" s="65" t="s">
        <v>2</v>
      </c>
      <c r="G1" s="65" t="s">
        <v>3</v>
      </c>
      <c r="H1" s="65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  <c r="O1" s="3"/>
    </row>
    <row r="2" spans="1:15" ht="34">
      <c r="A2" s="1" t="s">
        <v>235</v>
      </c>
      <c r="B2" s="1" t="s">
        <v>5</v>
      </c>
      <c r="C2" s="1">
        <v>26</v>
      </c>
      <c r="D2" s="20">
        <v>39446090</v>
      </c>
      <c r="E2" s="20">
        <v>42166510</v>
      </c>
      <c r="F2" s="20">
        <v>44886930</v>
      </c>
      <c r="G2" s="1"/>
      <c r="H2" s="1" t="s">
        <v>499</v>
      </c>
      <c r="I2" s="3"/>
      <c r="J2" s="113" t="s">
        <v>34</v>
      </c>
      <c r="K2" s="113"/>
      <c r="L2" s="113"/>
      <c r="M2" s="113"/>
      <c r="N2" s="113"/>
      <c r="O2" s="3"/>
    </row>
    <row r="3" spans="1:15">
      <c r="A3" s="1" t="s">
        <v>63</v>
      </c>
      <c r="B3" s="1" t="s">
        <v>6</v>
      </c>
      <c r="C3" s="1">
        <v>26</v>
      </c>
      <c r="D3" s="20">
        <v>35000000</v>
      </c>
      <c r="E3" s="20">
        <v>49000000</v>
      </c>
      <c r="F3" s="20">
        <v>50500000</v>
      </c>
      <c r="G3" s="20">
        <v>52000000</v>
      </c>
      <c r="H3" s="51">
        <v>53500000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1" t="s">
        <v>236</v>
      </c>
      <c r="B4" s="1" t="s">
        <v>8</v>
      </c>
      <c r="C4" s="1">
        <v>32</v>
      </c>
      <c r="D4" s="20">
        <v>21621500</v>
      </c>
      <c r="E4" s="51">
        <v>21621500</v>
      </c>
      <c r="F4" s="1"/>
      <c r="G4" s="1" t="s">
        <v>499</v>
      </c>
      <c r="H4" s="1" t="s">
        <v>499</v>
      </c>
      <c r="I4" s="3"/>
      <c r="J4" s="7" t="str" cm="1">
        <f t="array" ref="J4">IFERROR(INDEX($A$2:$A$21,SMALL(IF($B$2:$B$21="PG",ROW($B$2:$B$21)-1),ROW(A1))),"")</f>
        <v>Ja Morant</v>
      </c>
      <c r="K4" s="3" t="str" cm="1">
        <f t="array" ref="K4">IFERROR(INDEX($A$2:$A$21,SMALL(IF($B$2:$B$21="SG",ROW($B$2:$B$21)-1),ROW(A1))),"")</f>
        <v>Kentavious Caldwell-Pope</v>
      </c>
      <c r="L4" s="3" t="str" cm="1">
        <f t="array" ref="L4">IFERROR(INDEX($A$2:$A$21,SMALL(IF($B$2:$B$21="SF",ROW($B$2:$B$21)-1),ROW(A1))),"")</f>
        <v>Vince Williams Jr.</v>
      </c>
      <c r="M4" s="3" t="str" cm="1">
        <f t="array" ref="M4">IFERROR(INDEX($A$2:$A$21,SMALL(IF($B$2:$B$21="PF",ROW($B$2:$B$21)-1),ROW(A1))),"")</f>
        <v>Jaren Jackson Jr.</v>
      </c>
      <c r="N4" s="3" t="str" cm="1">
        <f t="array" ref="N4">IFERROR(INDEX($A$2:$A$21,SMALL(IF($B$2:$B$21="C",ROW($B$2:$B$21)-1),ROW(A1))),"")</f>
        <v>Santi Aldama</v>
      </c>
      <c r="O4" s="3"/>
    </row>
    <row r="5" spans="1:15">
      <c r="A5" s="1" t="s">
        <v>237</v>
      </c>
      <c r="B5" s="1" t="s">
        <v>9</v>
      </c>
      <c r="C5" s="1">
        <v>25</v>
      </c>
      <c r="D5" s="20">
        <v>18485916</v>
      </c>
      <c r="E5" s="20">
        <v>17007043</v>
      </c>
      <c r="F5" s="52">
        <v>17007043</v>
      </c>
      <c r="G5" s="1"/>
      <c r="H5" s="1" t="s">
        <v>499</v>
      </c>
      <c r="I5" s="3"/>
      <c r="J5" s="7" t="str" cm="1">
        <f t="array" ref="J5">IFERROR(INDEX($A$2:$A$21,SMALL(IF($B$2:$B$21="PG",ROW($B$2:$B$21)-1),ROW(A2))),"")</f>
        <v>Scotty Pippen Jr.</v>
      </c>
      <c r="K5" s="3" t="str" cm="1">
        <f t="array" ref="K5">IFERROR(INDEX($A$2:$A$21,SMALL(IF($B$2:$B$21="SG",ROW($B$2:$B$21)-1),ROW(A2))),"")</f>
        <v>Ty Jerome</v>
      </c>
      <c r="L5" s="3" t="str" cm="1">
        <f t="array" ref="L5">IFERROR(INDEX($A$2:$A$21,SMALL(IF($B$2:$B$21="SF",ROW($B$2:$B$21)-1),ROW(A2))),"")</f>
        <v/>
      </c>
      <c r="M5" s="3" t="str" cm="1">
        <f t="array" ref="M5">IFERROR(INDEX($A$2:$A$21,SMALL(IF($B$2:$B$21="PF",ROW($B$2:$B$21)-1),ROW(A2))),"")</f>
        <v>Brandon Clarke</v>
      </c>
      <c r="N5" s="3" t="str" cm="1">
        <f t="array" ref="N5">IFERROR(INDEX($A$2:$A$21,SMALL(IF($B$2:$B$21="C",ROW($B$2:$B$21)-1),ROW(A2))),"")</f>
        <v>Zach Edey</v>
      </c>
      <c r="O5" s="3"/>
    </row>
    <row r="6" spans="1:15">
      <c r="A6" s="1" t="s">
        <v>238</v>
      </c>
      <c r="B6" s="1" t="s">
        <v>6</v>
      </c>
      <c r="C6" s="1">
        <v>29</v>
      </c>
      <c r="D6" s="20">
        <v>12500000</v>
      </c>
      <c r="E6" s="20">
        <v>12500000</v>
      </c>
      <c r="F6" s="1"/>
      <c r="G6" s="1"/>
      <c r="H6" s="1" t="s">
        <v>499</v>
      </c>
      <c r="I6" s="3"/>
      <c r="J6" s="7" t="str" cm="1">
        <f t="array" ref="J6">IFERROR(INDEX($A$2:$A$21,SMALL(IF($B$2:$B$21="PG",ROW($B$2:$B$21)-1),ROW(A3))),"")</f>
        <v>Javon Small</v>
      </c>
      <c r="K6" s="3" t="str" cm="1">
        <f t="array" ref="K6">IFERROR(INDEX($A$2:$A$21,SMALL(IF($B$2:$B$21="SG",ROW($B$2:$B$21)-1),ROW(A3))),"")</f>
        <v>John Konchar</v>
      </c>
      <c r="L6" s="3" t="str" cm="1">
        <f t="array" ref="L6">IFERROR(INDEX($A$2:$A$21,SMALL(IF($B$2:$B$21="SF",ROW($B$2:$B$21)-1),ROW(A3))),"")</f>
        <v/>
      </c>
      <c r="M6" s="3" t="str" cm="1">
        <f t="array" ref="M6">IFERROR(INDEX($A$2:$A$21,SMALL(IF($B$2:$B$21="PF",ROW($B$2:$B$21)-1),ROW(A3))),"")</f>
        <v>G.G. Jackson</v>
      </c>
      <c r="N6" s="3" t="str" cm="1">
        <f t="array" ref="N6">IFERROR(INDEX($A$2:$A$21,SMALL(IF($B$2:$B$21="C",ROW($B$2:$B$21)-1),ROW(A3))),"")</f>
        <v>Jock Landale</v>
      </c>
      <c r="O6" s="3"/>
    </row>
    <row r="7" spans="1:15">
      <c r="A7" s="1" t="s">
        <v>239</v>
      </c>
      <c r="B7" s="1" t="s">
        <v>8</v>
      </c>
      <c r="C7" s="1">
        <v>28</v>
      </c>
      <c r="D7" s="20">
        <v>8781000</v>
      </c>
      <c r="E7" s="20">
        <v>9220050</v>
      </c>
      <c r="F7" s="20">
        <v>9659100</v>
      </c>
      <c r="G7" s="1"/>
      <c r="H7" s="1" t="s">
        <v>499</v>
      </c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>Cedric Coward</v>
      </c>
      <c r="L7" s="35" t="str" cm="1">
        <f t="array" ref="L7">IFERROR(INDEX($A$2:$A$21,SMALL(IF($B$2:$B$21="SF",ROW($B$2:$B$21)-1),ROW(A4))),"")</f>
        <v/>
      </c>
      <c r="M7" s="35" t="str" cm="1">
        <f t="array" ref="M7">IFERROR(INDEX($A$2:$A$21,SMALL(IF($B$2:$B$21="PF",ROW($B$2:$B$21)-1),ROW(A4))),"")</f>
        <v>P.J. Hall</v>
      </c>
      <c r="N7" s="35" t="str" cm="1">
        <f t="array" ref="N7">IFERROR(INDEX($A$2:$A$21,SMALL(IF($B$2:$B$21="C",ROW($B$2:$B$21)-1),ROW(A4))),"")</f>
        <v/>
      </c>
      <c r="O7" s="3"/>
    </row>
    <row r="8" spans="1:15">
      <c r="A8" s="1" t="s">
        <v>240</v>
      </c>
      <c r="B8" s="1" t="s">
        <v>8</v>
      </c>
      <c r="C8" s="1">
        <v>29</v>
      </c>
      <c r="D8" s="20">
        <v>6165000</v>
      </c>
      <c r="E8" s="20">
        <v>6165000</v>
      </c>
      <c r="F8" s="1"/>
      <c r="G8" s="1"/>
      <c r="H8" s="1" t="s">
        <v>499</v>
      </c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>Cam Spencer</v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  <c r="O8" s="3"/>
    </row>
    <row r="9" spans="1:15">
      <c r="A9" s="1" t="s">
        <v>241</v>
      </c>
      <c r="B9" s="1" t="s">
        <v>9</v>
      </c>
      <c r="C9" s="1">
        <v>23</v>
      </c>
      <c r="D9" s="20">
        <v>6045000</v>
      </c>
      <c r="E9" s="52">
        <v>6332760</v>
      </c>
      <c r="F9" s="52">
        <v>8067937</v>
      </c>
      <c r="G9" s="1" t="s">
        <v>14</v>
      </c>
      <c r="H9" s="1" t="s">
        <v>499</v>
      </c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>Jaylen Wells</v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  <c r="O9" s="3"/>
    </row>
    <row r="10" spans="1:15">
      <c r="A10" s="1" t="s">
        <v>242</v>
      </c>
      <c r="B10" s="1" t="s">
        <v>8</v>
      </c>
      <c r="C10" s="1">
        <v>22</v>
      </c>
      <c r="D10" s="20">
        <v>5715120</v>
      </c>
      <c r="E10" s="20">
        <v>6001080</v>
      </c>
      <c r="F10" s="52">
        <v>6286920</v>
      </c>
      <c r="G10" s="52">
        <v>8342743</v>
      </c>
      <c r="H10" s="1" t="s">
        <v>14</v>
      </c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  <c r="O10" s="3"/>
    </row>
    <row r="11" spans="1:15" ht="47">
      <c r="A11" s="1" t="s">
        <v>243</v>
      </c>
      <c r="B11" s="1" t="s">
        <v>8</v>
      </c>
      <c r="C11" s="1">
        <v>25</v>
      </c>
      <c r="D11" s="20">
        <v>2537989</v>
      </c>
      <c r="E11" s="20">
        <v>2411090</v>
      </c>
      <c r="F11" s="20">
        <v>2616754</v>
      </c>
      <c r="G11" s="52">
        <v>2830685</v>
      </c>
      <c r="H11" s="1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1" t="s">
        <v>62</v>
      </c>
      <c r="B12" s="1" t="s">
        <v>7</v>
      </c>
      <c r="C12" s="1">
        <v>25</v>
      </c>
      <c r="D12" s="20">
        <v>2301587</v>
      </c>
      <c r="E12" s="52">
        <v>2489752</v>
      </c>
      <c r="F12" s="1"/>
      <c r="G12" s="1" t="s">
        <v>499</v>
      </c>
      <c r="H12" s="1" t="s">
        <v>499</v>
      </c>
      <c r="I12" s="3"/>
      <c r="J12" s="34"/>
      <c r="K12" s="35"/>
      <c r="L12" s="35"/>
      <c r="M12" s="35"/>
      <c r="N12" s="35"/>
      <c r="O12" s="3"/>
    </row>
    <row r="13" spans="1:15">
      <c r="A13" s="1" t="s">
        <v>244</v>
      </c>
      <c r="B13" s="1" t="s">
        <v>9</v>
      </c>
      <c r="C13" s="1">
        <v>30</v>
      </c>
      <c r="D13" s="20">
        <v>2296274</v>
      </c>
      <c r="E13" s="1"/>
      <c r="F13" s="1" t="s">
        <v>499</v>
      </c>
      <c r="G13" s="1" t="s">
        <v>499</v>
      </c>
      <c r="H13" s="1" t="s">
        <v>499</v>
      </c>
      <c r="I13" s="3"/>
      <c r="J13" s="34"/>
      <c r="K13" s="35"/>
      <c r="L13" s="35"/>
      <c r="M13" s="35"/>
      <c r="N13" s="35"/>
      <c r="O13" s="3"/>
    </row>
    <row r="14" spans="1:15">
      <c r="A14" s="1" t="s">
        <v>61</v>
      </c>
      <c r="B14" s="1" t="s">
        <v>5</v>
      </c>
      <c r="C14" s="1">
        <v>25</v>
      </c>
      <c r="D14" s="20">
        <v>2270735</v>
      </c>
      <c r="E14" s="79">
        <v>2461462</v>
      </c>
      <c r="F14" s="52">
        <v>2789215</v>
      </c>
      <c r="G14" s="1"/>
      <c r="H14" s="1" t="s">
        <v>499</v>
      </c>
      <c r="I14" s="3"/>
      <c r="J14" s="34"/>
      <c r="K14" s="35"/>
      <c r="L14" s="35"/>
      <c r="M14" s="35"/>
      <c r="N14" s="35"/>
      <c r="O14" s="3"/>
    </row>
    <row r="15" spans="1:15">
      <c r="A15" s="1" t="s">
        <v>245</v>
      </c>
      <c r="B15" s="1" t="s">
        <v>6</v>
      </c>
      <c r="C15" s="1">
        <v>21</v>
      </c>
      <c r="D15" s="20">
        <v>2221677</v>
      </c>
      <c r="E15" s="52">
        <v>2406205</v>
      </c>
      <c r="F15" s="1"/>
      <c r="G15" s="1"/>
      <c r="H15" s="1"/>
      <c r="I15" s="3"/>
      <c r="J15" s="34"/>
      <c r="K15" s="35"/>
      <c r="L15" s="35"/>
      <c r="M15" s="35"/>
      <c r="N15" s="35"/>
      <c r="O15" s="3"/>
    </row>
    <row r="16" spans="1:15">
      <c r="A16" s="1" t="s">
        <v>246</v>
      </c>
      <c r="B16" s="1" t="s">
        <v>8</v>
      </c>
      <c r="C16" s="1">
        <v>22</v>
      </c>
      <c r="D16" s="20">
        <v>1955377</v>
      </c>
      <c r="E16" s="79">
        <v>2296271</v>
      </c>
      <c r="F16" s="52">
        <v>2486995</v>
      </c>
      <c r="G16" s="1"/>
      <c r="H16" s="1" t="s">
        <v>499</v>
      </c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  <c r="O16" s="3"/>
    </row>
    <row r="17" spans="1:15">
      <c r="A17" s="1" t="s">
        <v>247</v>
      </c>
      <c r="B17" s="1" t="s">
        <v>6</v>
      </c>
      <c r="C17" s="1">
        <v>23</v>
      </c>
      <c r="D17" s="1" t="s">
        <v>501</v>
      </c>
      <c r="E17" s="1" t="s">
        <v>14</v>
      </c>
      <c r="F17" s="1" t="s">
        <v>499</v>
      </c>
      <c r="G17" s="1"/>
      <c r="H17" s="1" t="s">
        <v>499</v>
      </c>
      <c r="I17" s="3"/>
      <c r="J17" s="34"/>
      <c r="K17" s="35"/>
      <c r="L17" s="35"/>
      <c r="M17" s="35"/>
      <c r="N17" s="35"/>
      <c r="O17" s="3"/>
    </row>
    <row r="18" spans="1:15">
      <c r="A18" s="1" t="s">
        <v>248</v>
      </c>
      <c r="B18" s="1" t="s">
        <v>5</v>
      </c>
      <c r="C18" s="1">
        <v>23</v>
      </c>
      <c r="D18" s="1" t="s">
        <v>501</v>
      </c>
      <c r="E18" s="1" t="s">
        <v>501</v>
      </c>
      <c r="F18" s="1" t="s">
        <v>14</v>
      </c>
      <c r="G18" s="1"/>
      <c r="H18" s="1" t="s">
        <v>499</v>
      </c>
      <c r="I18" s="3"/>
      <c r="J18" s="34"/>
      <c r="K18" s="35"/>
      <c r="L18" s="35"/>
      <c r="M18" s="35"/>
      <c r="N18" s="35"/>
      <c r="O18" s="3"/>
    </row>
    <row r="19" spans="1:15">
      <c r="A19" s="1" t="s">
        <v>480</v>
      </c>
      <c r="B19" s="1"/>
      <c r="C19" s="1"/>
      <c r="D19" s="20">
        <v>4164050</v>
      </c>
      <c r="E19" s="20">
        <v>4164050</v>
      </c>
      <c r="F19" s="20">
        <v>3700000</v>
      </c>
      <c r="G19" s="1"/>
      <c r="H19" s="2"/>
      <c r="I19" s="3"/>
      <c r="J19" s="34"/>
      <c r="K19" s="35"/>
      <c r="L19" s="35"/>
      <c r="M19" s="35"/>
      <c r="N19" s="35"/>
      <c r="O19" s="3"/>
    </row>
    <row r="20" spans="1:15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  <c r="O20" s="3"/>
    </row>
    <row r="21" spans="1:15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  <c r="O21" s="3"/>
    </row>
    <row r="22" spans="1:15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  <c r="O22" s="3"/>
    </row>
    <row r="23" spans="1:15">
      <c r="A23" s="3" t="s">
        <v>42</v>
      </c>
      <c r="B23" s="3"/>
      <c r="C23" s="3"/>
      <c r="D23" s="23">
        <f>SUM(D2:D20)</f>
        <v>171507315</v>
      </c>
      <c r="E23" s="23">
        <f>SUM(E2:E20)</f>
        <v>186242773</v>
      </c>
      <c r="F23" s="23">
        <f>SUM(F2:F20)</f>
        <v>148000894</v>
      </c>
      <c r="G23" s="23">
        <f>SUM(G2:G20)</f>
        <v>63173428</v>
      </c>
      <c r="H23" s="23">
        <f>SUM(H2:H20)</f>
        <v>53500000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  <c r="O23" s="3"/>
    </row>
    <row r="24" spans="1:15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  <c r="O24" s="3"/>
    </row>
    <row r="25" spans="1:15">
      <c r="A25" s="3" t="s">
        <v>40</v>
      </c>
      <c r="B25" s="3"/>
      <c r="C25" s="3"/>
      <c r="D25" s="25">
        <f>D34-D23</f>
        <v>-16860315</v>
      </c>
      <c r="E25" s="25">
        <f>E34-E23</f>
        <v>-20770483</v>
      </c>
      <c r="F25" s="25">
        <f>F34-F23</f>
        <v>29054456.300000012</v>
      </c>
      <c r="G25" s="25">
        <f>G34-G23</f>
        <v>126275796.82100001</v>
      </c>
      <c r="H25" s="25">
        <f>H34-H23</f>
        <v>149210670.55847001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  <c r="O25" s="3"/>
    </row>
    <row r="26" spans="1:15">
      <c r="A26" s="3" t="s">
        <v>41</v>
      </c>
      <c r="B26" s="3"/>
      <c r="C26" s="3"/>
      <c r="D26" s="25">
        <f>D33-D23</f>
        <v>16387685</v>
      </c>
      <c r="E26" s="25">
        <f>E33-E23</f>
        <v>14804877</v>
      </c>
      <c r="F26" s="25">
        <f>F33-F23</f>
        <v>67120091.5</v>
      </c>
      <c r="G26" s="25">
        <f>G33-G23</f>
        <v>167006026.48500001</v>
      </c>
      <c r="H26" s="25">
        <f>H33-H23</f>
        <v>192792016.29895002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  <c r="O26" s="3"/>
    </row>
    <row r="27" spans="1:15">
      <c r="A27" s="3" t="s">
        <v>43</v>
      </c>
      <c r="B27" s="3"/>
      <c r="C27" s="3"/>
      <c r="D27" s="25">
        <f>D32-D23</f>
        <v>24437685</v>
      </c>
      <c r="E27" s="25">
        <f>E32-E23</f>
        <v>23418377</v>
      </c>
      <c r="F27" s="25">
        <f>F32-F23</f>
        <v>76336536.5</v>
      </c>
      <c r="G27" s="25">
        <f>G32-G23</f>
        <v>176867622.63500002</v>
      </c>
      <c r="H27" s="25">
        <f>H32-H23</f>
        <v>203343924.17945004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  <c r="O27" s="3"/>
    </row>
    <row r="28" spans="1:15">
      <c r="A28" s="3" t="s">
        <v>44</v>
      </c>
      <c r="B28" s="3"/>
      <c r="C28" s="3"/>
      <c r="D28" s="25">
        <f>D31-D23</f>
        <v>36316685</v>
      </c>
      <c r="E28" s="25">
        <f>E31-E23</f>
        <v>36128907</v>
      </c>
      <c r="F28" s="25">
        <f>F31-F23</f>
        <v>89936803.600000024</v>
      </c>
      <c r="G28" s="25">
        <f>G31-G23</f>
        <v>191419908.43200004</v>
      </c>
      <c r="H28" s="25">
        <f>H31-H23</f>
        <v>218914869.98224008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  <c r="O28" s="3"/>
    </row>
    <row r="29" spans="1:15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5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5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08116-BF08-444F-882B-5B6328428364}">
  <dimension ref="A1:O37"/>
  <sheetViews>
    <sheetView zoomScale="111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1.5" style="55" customWidth="1"/>
    <col min="10" max="14" width="20.83203125" style="55" customWidth="1"/>
    <col min="15" max="15" width="2" style="55" customWidth="1"/>
    <col min="16" max="16384" width="10.83203125" style="55"/>
  </cols>
  <sheetData>
    <row r="1" spans="1:15" ht="47">
      <c r="A1" s="64" t="s">
        <v>15</v>
      </c>
      <c r="B1" s="64" t="s">
        <v>16</v>
      </c>
      <c r="C1" s="64" t="s">
        <v>17</v>
      </c>
      <c r="D1" s="64" t="s">
        <v>0</v>
      </c>
      <c r="E1" s="64" t="s">
        <v>1</v>
      </c>
      <c r="F1" s="64" t="s">
        <v>2</v>
      </c>
      <c r="G1" s="64" t="s">
        <v>3</v>
      </c>
      <c r="H1" s="64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Luxury Tax Team</v>
      </c>
      <c r="M1" s="3"/>
      <c r="N1" s="3"/>
      <c r="O1" s="3"/>
    </row>
    <row r="2" spans="1:15" ht="34">
      <c r="A2" s="2" t="s">
        <v>249</v>
      </c>
      <c r="B2" s="2" t="s">
        <v>9</v>
      </c>
      <c r="C2" s="2">
        <v>28</v>
      </c>
      <c r="D2" s="22">
        <v>37096620</v>
      </c>
      <c r="E2" s="22">
        <v>49641600</v>
      </c>
      <c r="F2" s="22">
        <v>53612928</v>
      </c>
      <c r="G2" s="49">
        <v>57584256</v>
      </c>
      <c r="H2" s="2"/>
      <c r="I2" s="3"/>
      <c r="J2" s="101" t="s">
        <v>34</v>
      </c>
      <c r="K2" s="101"/>
      <c r="L2" s="101"/>
      <c r="M2" s="101"/>
      <c r="N2" s="101"/>
      <c r="O2" s="3"/>
    </row>
    <row r="3" spans="1:15">
      <c r="A3" s="2" t="s">
        <v>250</v>
      </c>
      <c r="B3" s="2" t="s">
        <v>8</v>
      </c>
      <c r="C3" s="2">
        <v>26</v>
      </c>
      <c r="D3" s="22">
        <v>31000000</v>
      </c>
      <c r="E3" s="22">
        <v>33000000</v>
      </c>
      <c r="F3" s="2"/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251</v>
      </c>
      <c r="B4" s="2" t="s">
        <v>7</v>
      </c>
      <c r="C4" s="2">
        <v>30</v>
      </c>
      <c r="D4" s="22">
        <v>28223215</v>
      </c>
      <c r="E4" s="49">
        <v>30169644</v>
      </c>
      <c r="F4" s="2"/>
      <c r="G4" s="2"/>
      <c r="H4" s="2"/>
      <c r="I4" s="3"/>
      <c r="J4" s="7" t="str" cm="1">
        <f t="array" ref="J4">IFERROR(INDEX($A$2:$A$23,SMALL(IF($B$2:$B$23="PG",ROW($B$2:$B$23)-1),ROW(A1))),"")</f>
        <v>Terry Rozier</v>
      </c>
      <c r="K4" s="3" t="str" cm="1">
        <f t="array" ref="K4">IFERROR(INDEX($A$2:$A$23,SMALL(IF($B$2:$B$23="SG",ROW($B$2:$B$23)-1),ROW(A1))),"")</f>
        <v>Tyler Herro</v>
      </c>
      <c r="L4" s="3" t="str" cm="1">
        <f t="array" ref="L4">IFERROR(INDEX($A$2:$A$23,SMALL(IF($B$2:$B$23="SF",ROW($B$2:$B$23)-1),ROW(A1))),"")</f>
        <v>Andrew Wiggins</v>
      </c>
      <c r="M4" s="3" t="str" cm="1">
        <f t="array" ref="M4">IFERROR(INDEX($A$2:$A$23,SMALL(IF($B$2:$B$23="PF",ROW($B$2:$B$23)-1),ROW(A1))),"")</f>
        <v>Keshad Johnson</v>
      </c>
      <c r="N4" s="3" t="str" cm="1">
        <f t="array" ref="N4">IFERROR(INDEX($A$2:$A$23,SMALL(IF($B$2:$B$23="C",ROW($B$2:$B$23)-1),ROW(A1))),"")</f>
        <v>Bam Adebayo</v>
      </c>
      <c r="O4" s="3"/>
    </row>
    <row r="5" spans="1:15">
      <c r="A5" s="2" t="s">
        <v>252</v>
      </c>
      <c r="B5" s="2" t="s">
        <v>5</v>
      </c>
      <c r="C5" s="2">
        <v>31</v>
      </c>
      <c r="D5" s="22">
        <v>26643031</v>
      </c>
      <c r="E5" s="2"/>
      <c r="F5" s="2"/>
      <c r="G5" s="2"/>
      <c r="H5" s="2"/>
      <c r="I5" s="3"/>
      <c r="J5" s="7" t="str" cm="1">
        <f t="array" ref="J5">IFERROR(INDEX($A$2:$A$23,SMALL(IF($B$2:$B$23="PG",ROW($B$2:$B$23)-1),ROW(A2))),"")</f>
        <v>Davion Mitchell</v>
      </c>
      <c r="K5" s="3" t="str" cm="1">
        <f t="array" ref="K5">IFERROR(INDEX($A$2:$A$23,SMALL(IF($B$2:$B$23="SG",ROW($B$2:$B$23)-1),ROW(A2))),"")</f>
        <v>Norman Powell</v>
      </c>
      <c r="L5" s="3" t="str" cm="1">
        <f t="array" ref="L5">IFERROR(INDEX($A$2:$A$23,SMALL(IF($B$2:$B$23="SF",ROW($B$2:$B$23)-1),ROW(A2))),"")</f>
        <v>Simone Fontecchio</v>
      </c>
      <c r="M5" s="3" t="str" cm="1">
        <f t="array" ref="M5">IFERROR(INDEX($A$2:$A$23,SMALL(IF($B$2:$B$23="PF",ROW($B$2:$B$23)-1),ROW(A2))),"")</f>
        <v/>
      </c>
      <c r="N5" s="3" t="str" cm="1">
        <f t="array" ref="N5">IFERROR(INDEX($A$2:$A$23,SMALL(IF($B$2:$B$23="C",ROW($B$2:$B$23)-1),ROW(A2))),"")</f>
        <v>Kel'el Ware</v>
      </c>
      <c r="O5" s="3"/>
    </row>
    <row r="6" spans="1:15">
      <c r="A6" s="2" t="s">
        <v>253</v>
      </c>
      <c r="B6" s="2" t="s">
        <v>8</v>
      </c>
      <c r="C6" s="2">
        <v>32</v>
      </c>
      <c r="D6" s="22">
        <v>20482758</v>
      </c>
      <c r="E6" s="2"/>
      <c r="F6" s="2"/>
      <c r="G6" s="2"/>
      <c r="H6" s="2"/>
      <c r="I6" s="3"/>
      <c r="J6" s="7" t="str" cm="1">
        <f t="array" ref="J6">IFERROR(INDEX($A$2:$A$23,SMALL(IF($B$2:$B$23="PG",ROW($B$2:$B$23)-1),ROW(A3))),"")</f>
        <v>Kasparas Jakucionis</v>
      </c>
      <c r="K6" s="3" t="str" cm="1">
        <f t="array" ref="K6">IFERROR(INDEX($A$2:$A$23,SMALL(IF($B$2:$B$23="SG",ROW($B$2:$B$23)-1),ROW(A3))),"")</f>
        <v>Pelle Larsson</v>
      </c>
      <c r="L6" s="3" t="str" cm="1">
        <f t="array" ref="L6">IFERROR(INDEX($A$2:$A$23,SMALL(IF($B$2:$B$23="SF",ROW($B$2:$B$23)-1),ROW(A3))),"")</f>
        <v>Haywood Highsmith</v>
      </c>
      <c r="M6" s="3" t="str" cm="1">
        <f t="array" ref="M6">IFERROR(INDEX($A$2:$A$23,SMALL(IF($B$2:$B$23="PF",ROW($B$2:$B$23)-1),ROW(A3))),"")</f>
        <v/>
      </c>
      <c r="N6" s="3" t="str" cm="1">
        <f t="array" ref="N6">IFERROR(INDEX($A$2:$A$23,SMALL(IF($B$2:$B$23="C",ROW($B$2:$B$23)-1),ROW(A3))),"")</f>
        <v>Vladislav Goldin</v>
      </c>
      <c r="O6" s="3"/>
    </row>
    <row r="7" spans="1:15">
      <c r="A7" s="2" t="s">
        <v>254</v>
      </c>
      <c r="B7" s="2" t="s">
        <v>5</v>
      </c>
      <c r="C7" s="2">
        <v>27</v>
      </c>
      <c r="D7" s="22">
        <v>11600000</v>
      </c>
      <c r="E7" s="22">
        <v>12400000</v>
      </c>
      <c r="F7" s="2"/>
      <c r="G7" s="2"/>
      <c r="H7" s="2"/>
      <c r="I7" s="3"/>
      <c r="J7" s="7" t="str" cm="1">
        <f t="array" ref="J7">IFERROR(INDEX($A$2:$A$23,SMALL(IF($B$2:$B$23="PG",ROW($B$2:$B$23)-1),ROW(A4))),"")</f>
        <v/>
      </c>
      <c r="K7" s="3" t="str" cm="1">
        <f t="array" ref="K7">IFERROR(INDEX($A$2:$A$23,SMALL(IF($B$2:$B$23="SG",ROW($B$2:$B$23)-1),ROW(A4))),"")</f>
        <v>Myron Gardner</v>
      </c>
      <c r="L7" s="3" t="str" cm="1">
        <f t="array" ref="L7">IFERROR(INDEX($A$2:$A$23,SMALL(IF($B$2:$B$23="SF",ROW($B$2:$B$23)-1),ROW(A4))),"")</f>
        <v>Nikola Jovic</v>
      </c>
      <c r="M7" s="3" t="str" cm="1">
        <f t="array" ref="M7">IFERROR(INDEX($A$2:$A$23,SMALL(IF($B$2:$B$23="PF",ROW($B$2:$B$23)-1),ROW(A4))),"")</f>
        <v/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255</v>
      </c>
      <c r="B8" s="2" t="s">
        <v>7</v>
      </c>
      <c r="C8" s="2">
        <v>30</v>
      </c>
      <c r="D8" s="22">
        <v>8307692</v>
      </c>
      <c r="E8" s="2"/>
      <c r="F8" s="2"/>
      <c r="G8" s="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/>
      </c>
      <c r="L8" s="3" t="str" cm="1">
        <f t="array" ref="L8">IFERROR(INDEX($A$2:$A$23,SMALL(IF($B$2:$B$23="SF",ROW($B$2:$B$23)-1),ROW(A5))),"")</f>
        <v>Jaime Jaquez</v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256</v>
      </c>
      <c r="B9" s="2" t="s">
        <v>7</v>
      </c>
      <c r="C9" s="2">
        <v>29</v>
      </c>
      <c r="D9" s="22">
        <v>5616000</v>
      </c>
      <c r="E9" s="2"/>
      <c r="F9" s="2"/>
      <c r="G9" s="2"/>
      <c r="H9" s="2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257</v>
      </c>
      <c r="B10" s="2" t="s">
        <v>7</v>
      </c>
      <c r="C10" s="2">
        <v>22</v>
      </c>
      <c r="D10" s="22">
        <v>4445417</v>
      </c>
      <c r="E10" s="2" t="s">
        <v>14</v>
      </c>
      <c r="F10" s="2"/>
      <c r="G10" s="2"/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258</v>
      </c>
      <c r="B11" s="2" t="s">
        <v>9</v>
      </c>
      <c r="C11" s="2">
        <v>21</v>
      </c>
      <c r="D11" s="22">
        <v>4443360</v>
      </c>
      <c r="E11" s="50">
        <v>4654920</v>
      </c>
      <c r="F11" s="50">
        <v>7135992</v>
      </c>
      <c r="G11" s="2" t="s">
        <v>14</v>
      </c>
      <c r="H11" s="2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2" t="s">
        <v>60</v>
      </c>
      <c r="B12" s="2" t="s">
        <v>7</v>
      </c>
      <c r="C12" s="2">
        <v>24</v>
      </c>
      <c r="D12" s="22">
        <v>3861600</v>
      </c>
      <c r="E12" s="50">
        <v>5939141</v>
      </c>
      <c r="F12" s="2" t="s">
        <v>14</v>
      </c>
      <c r="G12" s="2"/>
      <c r="H12" s="2"/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259</v>
      </c>
      <c r="B13" s="2" t="s">
        <v>5</v>
      </c>
      <c r="C13" s="2">
        <v>19</v>
      </c>
      <c r="D13" s="22">
        <v>3658800</v>
      </c>
      <c r="E13" s="22">
        <v>3841680</v>
      </c>
      <c r="F13" s="50">
        <v>4024440</v>
      </c>
      <c r="G13" s="50">
        <v>6205687</v>
      </c>
      <c r="H13" s="2" t="s">
        <v>14</v>
      </c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260</v>
      </c>
      <c r="B14" s="2" t="s">
        <v>8</v>
      </c>
      <c r="C14" s="2">
        <v>24</v>
      </c>
      <c r="D14" s="22">
        <v>1955378</v>
      </c>
      <c r="E14" s="50">
        <v>2296271</v>
      </c>
      <c r="F14" s="2" t="s">
        <v>14</v>
      </c>
      <c r="G14" s="2"/>
      <c r="H14" s="2"/>
      <c r="I14" s="3"/>
      <c r="J14" s="7" t="str" cm="1">
        <f t="array" ref="J14">IFERROR(INDEX($A$2:$A$23,SMALL(IF($B$2:$B$23="PG",ROW($B$2:$B$23)-1),ROW(A11))),"")</f>
        <v/>
      </c>
      <c r="K14" s="3" t="str" cm="1">
        <f t="array" ref="K14">IFERROR(INDEX($A$2:$A$23,SMALL(IF($B$2:$B$23="SG",ROW($B$2:$B$23)-1),ROW(A11))),"")</f>
        <v/>
      </c>
      <c r="L14" s="3" t="str" cm="1">
        <f t="array" ref="L14">IFERROR(INDEX($A$2:$A$23,SMALL(IF($B$2:$B$23="SF",ROW($B$2:$B$23)-1),ROW(A11))),"")</f>
        <v/>
      </c>
      <c r="M14" s="3" t="str" cm="1">
        <f t="array" ref="M14">IFERROR(INDEX($A$2:$A$23,SMALL(IF($B$2:$B$23="PF",ROW($B$2:$B$23)-1),ROW(A11))),"")</f>
        <v/>
      </c>
      <c r="N14" s="3" t="str" cm="1">
        <f t="array" ref="N14">IFERROR(INDEX($A$2:$A$23,SMALL(IF($B$2:$B$23="C",ROW($B$2:$B$23)-1),ROW(A11))),"")</f>
        <v/>
      </c>
      <c r="O14" s="3"/>
    </row>
    <row r="15" spans="1:15">
      <c r="A15" s="2" t="s">
        <v>261</v>
      </c>
      <c r="B15" s="2" t="s">
        <v>6</v>
      </c>
      <c r="C15" s="2">
        <v>24</v>
      </c>
      <c r="D15" s="22">
        <v>1955377</v>
      </c>
      <c r="E15" s="2" t="s">
        <v>14</v>
      </c>
      <c r="F15" s="2"/>
      <c r="G15" s="2"/>
      <c r="H15" s="2"/>
      <c r="I15" s="3"/>
      <c r="J15" s="7" t="str" cm="1">
        <f t="array" ref="J15">IFERROR(INDEX($A$2:$A$23,SMALL(IF($B$2:$B$23="PG",ROW($B$2:$B$23)-1),ROW(A12))),"")</f>
        <v/>
      </c>
      <c r="K15" s="3" t="str" cm="1">
        <f t="array" ref="K15">IFERROR(INDEX($A$2:$A$23,SMALL(IF($B$2:$B$23="SG",ROW($B$2:$B$23)-1),ROW(A12))),"")</f>
        <v/>
      </c>
      <c r="L15" s="3" t="str" cm="1">
        <f t="array" ref="L15">IFERROR(INDEX($A$2:$A$23,SMALL(IF($B$2:$B$23="SF",ROW($B$2:$B$23)-1),ROW(A12))),"")</f>
        <v/>
      </c>
      <c r="M15" s="3"/>
      <c r="N15" s="3" t="str" cm="1">
        <f t="array" ref="N15">IFERROR(INDEX($A$2:$A$23,SMALL(IF($B$2:$B$23="C",ROW($B$2:$B$23)-1),ROW(A12))),"")</f>
        <v/>
      </c>
      <c r="O15" s="3"/>
    </row>
    <row r="16" spans="1:15">
      <c r="A16" s="2" t="s">
        <v>262</v>
      </c>
      <c r="B16" s="2" t="s">
        <v>8</v>
      </c>
      <c r="C16" s="2">
        <v>24</v>
      </c>
      <c r="D16" s="2" t="s">
        <v>10</v>
      </c>
      <c r="E16" s="2" t="s">
        <v>10</v>
      </c>
      <c r="F16" s="2" t="s">
        <v>14</v>
      </c>
      <c r="G16" s="2"/>
      <c r="H16" s="2"/>
      <c r="I16" s="3"/>
      <c r="J16" s="7" t="str" cm="1">
        <f t="array" ref="J16">IFERROR(INDEX($A$2:$A$23,SMALL(IF($B$2:$B$23="PG",ROW($B$2:$B$23)-1),ROW(A13))),"")</f>
        <v/>
      </c>
      <c r="K16" s="3" t="str" cm="1">
        <f t="array" ref="K16">IFERROR(INDEX($A$2:$A$23,SMALL(IF($B$2:$B$23="SG",ROW($B$2:$B$23)-1),ROW(A13))),"")</f>
        <v/>
      </c>
      <c r="L16" s="3" t="str" cm="1">
        <f t="array" ref="L16">IFERROR(INDEX($A$2:$A$23,SMALL(IF($B$2:$B$23="SF",ROW($B$2:$B$23)-1),ROW(A13))),"")</f>
        <v/>
      </c>
      <c r="M16" s="3"/>
      <c r="N16" s="3" t="str" cm="1">
        <f t="array" ref="N16">IFERROR(INDEX($A$2:$A$23,SMALL(IF($B$2:$B$23="C",ROW($B$2:$B$23)-1),ROW(A13))),"")</f>
        <v/>
      </c>
      <c r="O16" s="3"/>
    </row>
    <row r="17" spans="1:15">
      <c r="A17" s="2" t="s">
        <v>263</v>
      </c>
      <c r="B17" s="2" t="s">
        <v>9</v>
      </c>
      <c r="C17" s="2">
        <v>24</v>
      </c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IFERROR(INDEX($A$2:$A$23,SMALL(IF($B$2:$B$23="PG",ROW($B$2:$B$23)-1),ROW(A14))),"")</f>
        <v/>
      </c>
      <c r="K17" s="3"/>
      <c r="L17" s="3" t="str" cm="1">
        <f t="array" ref="L17">IFERROR(INDEX($A$2:$A$23,SMALL(IF($B$2:$B$23="SF",ROW($B$2:$B$23)-1),ROW(A14))),"")</f>
        <v/>
      </c>
      <c r="M17" s="3"/>
      <c r="N17" s="3" t="str" cm="1">
        <f t="array" ref="N17">IFERROR(INDEX($A$2:$A$23,SMALL(IF($B$2:$B$23="C",ROW($B$2:$B$23)-1),ROW(A14))),"")</f>
        <v/>
      </c>
      <c r="O17" s="3"/>
    </row>
    <row r="18" spans="1:15">
      <c r="A18" s="2"/>
      <c r="B18" s="2"/>
      <c r="C18" s="2"/>
      <c r="D18" s="2"/>
      <c r="E18" s="2"/>
      <c r="F18" s="2"/>
      <c r="G18" s="2"/>
      <c r="H18" s="2"/>
      <c r="I18" s="3"/>
      <c r="J18" s="7" t="str" cm="1">
        <f t="array" ref="J18">IFERROR(INDEX($A$2:$A$23,SMALL(IF($B$2:$B$23="PG",ROW($B$2:$B$23)-1),ROW(A15))),"")</f>
        <v/>
      </c>
      <c r="K18" s="3"/>
      <c r="L18" s="3" t="str" cm="1">
        <f t="array" ref="L18">IFERROR(INDEX($A$2:$A$23,SMALL(IF($B$2:$B$23="SF",ROW($B$2:$B$23)-1),ROW(A15))),"")</f>
        <v/>
      </c>
      <c r="M18" s="3"/>
      <c r="N18" s="3" t="str" cm="1">
        <f t="array" ref="N18">IFERROR(INDEX($A$2:$A$23,SMALL(IF($B$2:$B$23="C",ROW($B$2:$B$23)-1),ROW(A15))),"")</f>
        <v/>
      </c>
      <c r="O18" s="3"/>
    </row>
    <row r="19" spans="1:15" hidden="1">
      <c r="A19" s="2"/>
      <c r="B19" s="2"/>
      <c r="C19" s="2"/>
      <c r="D19" s="2"/>
      <c r="E19" s="2"/>
      <c r="F19" s="2"/>
      <c r="G19" s="2"/>
      <c r="H19" s="2"/>
      <c r="I19" s="3"/>
      <c r="J19" s="7" t="str" cm="1">
        <f t="array" ref="J19">IFERROR(INDEX($A$2:$A$23,SMALL(IF($B$2:$B$23="PG",ROW($B$2:$B$23)-1),ROW(A16))),"")</f>
        <v/>
      </c>
      <c r="K19" s="3"/>
      <c r="L19" s="3" t="str" cm="1">
        <f t="array" ref="L19">IFERROR(INDEX($A$2:$A$23,SMALL(IF($B$2:$B$23="SF",ROW($B$2:$B$23)-1),ROW(A16))),"")</f>
        <v/>
      </c>
      <c r="M19" s="3"/>
      <c r="N19" s="3" t="str" cm="1">
        <f t="array" ref="N19">IFERROR(INDEX($A$2:$A$23,SMALL(IF($B$2:$B$23="C",ROW($B$2:$B$23)-1),ROW(A16))),"")</f>
        <v/>
      </c>
      <c r="O19" s="3"/>
    </row>
    <row r="20" spans="1:15" hidden="1">
      <c r="A20" s="2"/>
      <c r="B20" s="2"/>
      <c r="C20" s="2"/>
      <c r="D20" s="2"/>
      <c r="E20" s="2"/>
      <c r="F20" s="2"/>
      <c r="G20" s="2"/>
      <c r="H20" s="2"/>
      <c r="I20" s="3"/>
      <c r="J20" s="7" t="str" cm="1">
        <f t="array" ref="J20">IFERROR(INDEX($A$2:$A$23,SMALL(IF($B$2:$B$23="PG",ROW($B$2:$B$23)-1),ROW(A17))),"")</f>
        <v/>
      </c>
      <c r="K20" s="3"/>
      <c r="L20" s="3" t="str" cm="1">
        <f t="array" ref="L20">IFERROR(INDEX($A$2:$A$23,SMALL(IF($B$2:$B$23="SF",ROW($B$2:$B$23)-1),ROW(A17))),"")</f>
        <v/>
      </c>
      <c r="M20" s="3"/>
      <c r="N20" s="3" t="str" cm="1">
        <f t="array" ref="N20">IFERROR(INDEX($A$2:$A$23,SMALL(IF($B$2:$B$23="C",ROW($B$2:$B$23)-1),ROW(A17))),"")</f>
        <v/>
      </c>
      <c r="O20" s="3"/>
    </row>
    <row r="21" spans="1:15" hidden="1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IFERROR(INDEX($A$2:$A$23,SMALL(IF($B$2:$B$23="PG",ROW($B$2:$B$23)-1),ROW(A18))),"")</f>
        <v/>
      </c>
      <c r="K21" s="3"/>
      <c r="L21" s="3" t="str" cm="1">
        <f t="array" ref="L21">IFERROR(INDEX($A$2:$A$23,SMALL(IF($B$2:$B$23="SF",ROW($B$2:$B$23)-1),ROW(A18))),"")</f>
        <v/>
      </c>
      <c r="M21" s="3"/>
      <c r="N21" s="3" t="str" cm="1">
        <f t="array" ref="N21">IFERROR(INDEX($A$2:$A$23,SMALL(IF($B$2:$B$23="C",ROW($B$2:$B$23)-1),ROW(A18))),"")</f>
        <v/>
      </c>
      <c r="O21" s="3"/>
    </row>
    <row r="22" spans="1:15" hidden="1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IFERROR(INDEX($A$2:$A$23,SMALL(IF($B$2:$B$23="PG",ROW($B$2:$B$23)-1),ROW(A19))),"")</f>
        <v/>
      </c>
      <c r="K22" s="3"/>
      <c r="L22" s="3" t="str" cm="1">
        <f t="array" ref="L22">IFERROR(INDEX($A$2:$A$23,SMALL(IF($B$2:$B$23="SF",ROW($B$2:$B$23)-1),ROW(A19))),"")</f>
        <v/>
      </c>
      <c r="M22" s="3"/>
      <c r="N22" s="3" t="str" cm="1">
        <f t="array" ref="N22">IFERROR(INDEX($A$2:$A$23,SMALL(IF($B$2:$B$23="C",ROW($B$2:$B$23)-1),ROW(A19))),"")</f>
        <v/>
      </c>
      <c r="O22" s="3"/>
    </row>
    <row r="23" spans="1:15" hidden="1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IFERROR(INDEX($A$2:$A$23,SMALL(IF($B$2:$B$23="PG",ROW($B$2:$B$23)-1),ROW(A20))),"")</f>
        <v/>
      </c>
      <c r="K23" s="3"/>
      <c r="L23" s="3" t="str" cm="1">
        <f t="array" ref="L23">IFERROR(INDEX($A$2:$A$23,SMALL(IF($B$2:$B$23="SF",ROW($B$2:$B$23)-1),ROW(A20))),"")</f>
        <v/>
      </c>
      <c r="M23" s="3"/>
      <c r="N23" s="3" t="str" cm="1">
        <f t="array" ref="N23">IFERROR(INDEX($A$2:$A$23,SMALL(IF($B$2:$B$23="C",ROW($B$2:$B$23)-1),ROW(A20))),"")</f>
        <v/>
      </c>
      <c r="O23" s="3"/>
    </row>
    <row r="24" spans="1:15">
      <c r="A24" s="3" t="s">
        <v>42</v>
      </c>
      <c r="B24" s="3"/>
      <c r="C24" s="3"/>
      <c r="D24" s="23">
        <f>SUM(D2:D22)</f>
        <v>189289248</v>
      </c>
      <c r="E24" s="23">
        <f t="shared" ref="E24:H24" si="0">SUM(E2:E22)</f>
        <v>141943256</v>
      </c>
      <c r="F24" s="23">
        <f t="shared" si="0"/>
        <v>64773360</v>
      </c>
      <c r="G24" s="23">
        <f t="shared" si="0"/>
        <v>63789943</v>
      </c>
      <c r="H24" s="23">
        <f t="shared" si="0"/>
        <v>0</v>
      </c>
      <c r="I24" s="3"/>
      <c r="J24" s="7" t="str" cm="1">
        <f t="array" ref="J24">IFERROR(INDEX($A$2:$A$23,SMALL(IF($B$2:$B$23="PG",ROW($B$2:$B$23)-1),ROW(A21))),"")</f>
        <v/>
      </c>
      <c r="K24" s="3"/>
      <c r="L24" s="3" t="str" cm="1">
        <f t="array" ref="L24">IFERROR(INDEX($A$2:$A$23,SMALL(IF($B$2:$B$23="SF",ROW($B$2:$B$23)-1),ROW(A21))),"")</f>
        <v/>
      </c>
      <c r="M24" s="3"/>
      <c r="N24" s="3" t="str" cm="1">
        <f t="array" ref="N24">IFERROR(INDEX($A$2:$A$23,SMALL(IF($B$2:$B$23="C",ROW($B$2:$B$23)-1),ROW(A21))),"")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IFERROR(INDEX($A$2:$A$23,SMALL(IF($B$2:$B$23="PG",ROW($B$2:$B$23)-1),ROW(A22))),"")</f>
        <v/>
      </c>
      <c r="K25" s="3"/>
      <c r="L25" s="3" t="str" cm="1">
        <f t="array" ref="L25">IFERROR(INDEX($A$2:$A$23,SMALL(IF($B$2:$B$23="SF",ROW($B$2:$B$23)-1),ROW(A22))),"")</f>
        <v/>
      </c>
      <c r="M25" s="3"/>
      <c r="N25" s="3" t="str" cm="1">
        <f t="array" ref="N25">IFERROR(INDEX($A$2:$A$23,SMALL(IF($B$2:$B$23="C",ROW($B$2:$B$23)-1),ROW(A22))),"")</f>
        <v/>
      </c>
      <c r="O25" s="3"/>
    </row>
    <row r="26" spans="1:15">
      <c r="A26" s="3" t="s">
        <v>40</v>
      </c>
      <c r="B26" s="3"/>
      <c r="C26" s="3"/>
      <c r="D26" s="25">
        <f>D35-D24</f>
        <v>-34642248</v>
      </c>
      <c r="E26" s="25">
        <f>E35-E24</f>
        <v>23529034</v>
      </c>
      <c r="F26" s="25">
        <f>F35-F24</f>
        <v>112281990.30000001</v>
      </c>
      <c r="G26" s="25">
        <f>G35-G24</f>
        <v>125659281.82100001</v>
      </c>
      <c r="H26" s="25">
        <f>H35-H24</f>
        <v>202710670.55847001</v>
      </c>
      <c r="I26" s="3"/>
      <c r="J26" s="7" t="str" cm="1">
        <f t="array" ref="J26">IFERROR(INDEX($A$2:$A$23,SMALL(IF($B$2:$B$23="PG",ROW($B$2:$B$23)-1),ROW(A23))),"")</f>
        <v/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-1394248</v>
      </c>
      <c r="E27" s="25">
        <f>E34-E24</f>
        <v>59104394</v>
      </c>
      <c r="F27" s="25">
        <f>F34-F24</f>
        <v>150347625.5</v>
      </c>
      <c r="G27" s="25">
        <f>G34-G24</f>
        <v>166389511.48500001</v>
      </c>
      <c r="H27" s="25">
        <f>H34-H24</f>
        <v>246292016.29895002</v>
      </c>
      <c r="I27" s="3"/>
      <c r="J27" s="7" t="str" cm="1">
        <f t="array" ref="J27">IFERROR(INDEX($A$2:$A$23,SMALL(IF($B$2:$B$23="PG",ROW($B$2:$B$23)-1),ROW(A24))),"")</f>
        <v/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6655752</v>
      </c>
      <c r="E28" s="25">
        <f>E33-E24</f>
        <v>67717894</v>
      </c>
      <c r="F28" s="25">
        <f>F33-F24</f>
        <v>159564070.5</v>
      </c>
      <c r="G28" s="25">
        <f>G33-G24</f>
        <v>176251107.63500002</v>
      </c>
      <c r="H28" s="25">
        <f>H33-H24</f>
        <v>256843924.17945004</v>
      </c>
      <c r="I28" s="3"/>
      <c r="J28" s="7" t="str" cm="1">
        <f t="array" ref="J28">IFERROR(INDEX($A$2:$A$23,SMALL(IF($B$2:$B$23="PG",ROW($B$2:$B$23)-1),ROW(A25))),"")</f>
        <v/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18534752</v>
      </c>
      <c r="E29" s="25">
        <f>E32-E24</f>
        <v>80428424</v>
      </c>
      <c r="F29" s="25">
        <f>F32-F24</f>
        <v>173164337.60000002</v>
      </c>
      <c r="G29" s="25">
        <f>G32-G24</f>
        <v>190803393.43200004</v>
      </c>
      <c r="H29" s="25">
        <f>H32-H24</f>
        <v>272414869.98224008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29" priority="1" operator="lessThan">
      <formula>0</formula>
    </cfRule>
    <cfRule type="cellIs" dxfId="28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09D62-2D3C-F549-81EF-1F60DCED2BCD}">
  <dimension ref="A1:O37"/>
  <sheetViews>
    <sheetView zoomScale="110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" style="55" customWidth="1"/>
    <col min="10" max="14" width="20.83203125" style="55" customWidth="1"/>
    <col min="15" max="15" width="1.6640625" style="55" customWidth="1"/>
    <col min="16" max="16384" width="10.83203125" style="55"/>
  </cols>
  <sheetData>
    <row r="1" spans="1:15" ht="47">
      <c r="A1" s="63" t="s">
        <v>15</v>
      </c>
      <c r="B1" s="63" t="s">
        <v>16</v>
      </c>
      <c r="C1" s="63" t="s">
        <v>17</v>
      </c>
      <c r="D1" s="63" t="s">
        <v>0</v>
      </c>
      <c r="E1" s="63" t="s">
        <v>1</v>
      </c>
      <c r="F1" s="63" t="s">
        <v>2</v>
      </c>
      <c r="G1" s="63" t="s">
        <v>3</v>
      </c>
      <c r="H1" s="63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Over the Cap but Under the Tax</v>
      </c>
      <c r="M1" s="3"/>
      <c r="N1" s="3"/>
      <c r="O1" s="3"/>
    </row>
    <row r="2" spans="1:15" ht="34">
      <c r="A2" s="2" t="s">
        <v>264</v>
      </c>
      <c r="B2" s="2" t="s">
        <v>6</v>
      </c>
      <c r="C2" s="2">
        <v>31</v>
      </c>
      <c r="D2" s="22">
        <v>54126450</v>
      </c>
      <c r="E2" s="22">
        <v>58456566</v>
      </c>
      <c r="F2" s="49">
        <v>62786682</v>
      </c>
      <c r="G2" s="2"/>
      <c r="H2" s="2"/>
      <c r="I2" s="3"/>
      <c r="J2" s="114" t="s">
        <v>34</v>
      </c>
      <c r="K2" s="114"/>
      <c r="L2" s="114"/>
      <c r="M2" s="114"/>
      <c r="N2" s="114"/>
      <c r="O2" s="3"/>
    </row>
    <row r="3" spans="1:15">
      <c r="A3" s="2" t="s">
        <v>265</v>
      </c>
      <c r="B3" s="2" t="s">
        <v>9</v>
      </c>
      <c r="C3" s="2">
        <v>29</v>
      </c>
      <c r="D3" s="22">
        <v>25318251</v>
      </c>
      <c r="E3" s="22">
        <v>26584164</v>
      </c>
      <c r="F3" s="22">
        <v>27850077</v>
      </c>
      <c r="G3" s="49">
        <v>29115990</v>
      </c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266</v>
      </c>
      <c r="B4" s="2" t="s">
        <v>6</v>
      </c>
      <c r="C4" s="2">
        <v>30</v>
      </c>
      <c r="D4" s="22">
        <v>22410605</v>
      </c>
      <c r="E4" s="22">
        <v>20345152</v>
      </c>
      <c r="F4" s="2"/>
      <c r="G4" s="2"/>
      <c r="H4" s="2"/>
      <c r="I4" s="3"/>
      <c r="J4" s="7" t="str" cm="1">
        <f t="array" ref="J4">IFERROR(INDEX($A$2:$A$23,SMALL(IF($B$2:$B$23="PG",ROW($B$2:$B$23)-1),ROW(A1))),"")</f>
        <v>Kevin Porter Jr.</v>
      </c>
      <c r="K4" s="3" t="str" cm="1">
        <f t="array" ref="K4">IFERROR(INDEX($A$2:$A$23,SMALL(IF($B$2:$B$23="SG",ROW($B$2:$B$23)-1),ROW(A1))),"")</f>
        <v>Ryan Rollins</v>
      </c>
      <c r="L4" s="3" t="str" cm="1">
        <f t="array" ref="L4">IFERROR(INDEX($A$2:$A$23,SMALL(IF($B$2:$B$23="SF",ROW($B$2:$B$23)-1),ROW(A1))),"")</f>
        <v>Chris Livingston</v>
      </c>
      <c r="M4" s="3" t="str" cm="1">
        <f t="array" ref="M4">IFERROR(INDEX($A$2:$A$23,SMALL(IF($B$2:$B$23="PF",ROW($B$2:$B$23)-1),ROW(A1))),"")</f>
        <v>Giannis Antetokounmpo</v>
      </c>
      <c r="N4" s="3" t="str" cm="1">
        <f t="array" ref="N4">IFERROR(INDEX($A$2:$A$23,SMALL(IF($B$2:$B$23="C",ROW($B$2:$B$23)-1),ROW(A1))),"")</f>
        <v>Myles Turner</v>
      </c>
      <c r="O4" s="3"/>
    </row>
    <row r="5" spans="1:15">
      <c r="A5" s="2" t="s">
        <v>267</v>
      </c>
      <c r="B5" s="2" t="s">
        <v>6</v>
      </c>
      <c r="C5" s="2">
        <v>30</v>
      </c>
      <c r="D5" s="22">
        <v>13445754</v>
      </c>
      <c r="E5" s="22">
        <v>14521414</v>
      </c>
      <c r="F5" s="49">
        <v>15597074</v>
      </c>
      <c r="G5" s="2"/>
      <c r="H5" s="2"/>
      <c r="I5" s="3"/>
      <c r="J5" s="7" t="str" cm="1">
        <f t="array" ref="J5">IFERROR(INDEX($A$2:$A$23,SMALL(IF($B$2:$B$23="PG",ROW($B$2:$B$23)-1),ROW(A2))),"")</f>
        <v>Cole Anthony</v>
      </c>
      <c r="K5" s="3" t="str" cm="1">
        <f t="array" ref="K5">IFERROR(INDEX($A$2:$A$23,SMALL(IF($B$2:$B$23="SG",ROW($B$2:$B$23)-1),ROW(A2))),"")</f>
        <v>Gary Trent Jr.</v>
      </c>
      <c r="L5" s="3" t="str" cm="1">
        <f t="array" ref="L5">IFERROR(INDEX($A$2:$A$23,SMALL(IF($B$2:$B$23="SF",ROW($B$2:$B$23)-1),ROW(A2))),"")</f>
        <v>Tyler Smith</v>
      </c>
      <c r="M5" s="3" t="str" cm="1">
        <f t="array" ref="M5">IFERROR(INDEX($A$2:$A$23,SMALL(IF($B$2:$B$23="PF",ROW($B$2:$B$23)-1),ROW(A2))),"")</f>
        <v>Kyle Kuzma</v>
      </c>
      <c r="N5" s="3" t="str" cm="1">
        <f t="array" ref="N5">IFERROR(INDEX($A$2:$A$23,SMALL(IF($B$2:$B$23="C",ROW($B$2:$B$23)-1),ROW(A2))),"")</f>
        <v>Jericho Sims</v>
      </c>
      <c r="O5" s="3"/>
    </row>
    <row r="6" spans="1:15">
      <c r="A6" s="2" t="s">
        <v>59</v>
      </c>
      <c r="B6" s="2" t="s">
        <v>5</v>
      </c>
      <c r="C6" s="2">
        <v>25</v>
      </c>
      <c r="D6" s="22">
        <v>5134000</v>
      </c>
      <c r="E6" s="49">
        <v>5390700</v>
      </c>
      <c r="F6" s="2"/>
      <c r="G6" s="2"/>
      <c r="H6" s="2"/>
      <c r="I6" s="3"/>
      <c r="J6" s="7" t="str" cm="1">
        <f t="array" ref="J6">IFERROR(INDEX($A$2:$A$23,SMALL(IF($B$2:$B$23="PG",ROW($B$2:$B$23)-1),ROW(A3))),"")</f>
        <v>Jamaree Bouyea</v>
      </c>
      <c r="K6" s="3" t="str" cm="1">
        <f t="array" ref="K6">IFERROR(INDEX($A$2:$A$23,SMALL(IF($B$2:$B$23="SG",ROW($B$2:$B$23)-1),ROW(A3))),"")</f>
        <v>Gary Harris</v>
      </c>
      <c r="L6" s="3" t="str" cm="1">
        <f t="array" ref="L6">IFERROR(INDEX($A$2:$A$23,SMALL(IF($B$2:$B$23="SF",ROW($B$2:$B$23)-1),ROW(A3))),"")</f>
        <v/>
      </c>
      <c r="M6" s="3" t="str" cm="1">
        <f t="array" ref="M6">IFERROR(INDEX($A$2:$A$23,SMALL(IF($B$2:$B$23="PF",ROW($B$2:$B$23)-1),ROW(A3))),"")</f>
        <v>Bobby Portis</v>
      </c>
      <c r="N6" s="3" t="str" cm="1">
        <f t="array" ref="N6">IFERROR(INDEX($A$2:$A$23,SMALL(IF($B$2:$B$23="C",ROW($B$2:$B$23)-1),ROW(A3))),"")</f>
        <v/>
      </c>
      <c r="O6" s="3"/>
    </row>
    <row r="7" spans="1:15">
      <c r="A7" s="2" t="s">
        <v>268</v>
      </c>
      <c r="B7" s="2" t="s">
        <v>8</v>
      </c>
      <c r="C7" s="2">
        <v>23</v>
      </c>
      <c r="D7" s="22">
        <v>4000000</v>
      </c>
      <c r="E7" s="22">
        <v>4000000</v>
      </c>
      <c r="F7" s="49">
        <v>4000000</v>
      </c>
      <c r="G7" s="2"/>
      <c r="H7" s="2"/>
      <c r="I7" s="3"/>
      <c r="J7" s="7" t="str" cm="1">
        <f t="array" ref="J7">IFERROR(INDEX($A$2:$A$23,SMALL(IF($B$2:$B$23="PG",ROW($B$2:$B$23)-1),ROW(A4))),"")</f>
        <v>Mark Sears</v>
      </c>
      <c r="K7" s="3" t="str" cm="1">
        <f t="array" ref="K7">IFERROR(INDEX($A$2:$A$23,SMALL(IF($B$2:$B$23="SG",ROW($B$2:$B$23)-1),ROW(A4))),"")</f>
        <v>AJ Green</v>
      </c>
      <c r="L7" s="3" t="str" cm="1">
        <f t="array" ref="L7">IFERROR(INDEX($A$2:$A$23,SMALL(IF($B$2:$B$23="SF",ROW($B$2:$B$23)-1),ROW(A4))),"")</f>
        <v/>
      </c>
      <c r="M7" s="3" t="str" cm="1">
        <f t="array" ref="M7">IFERROR(INDEX($A$2:$A$23,SMALL(IF($B$2:$B$23="PF",ROW($B$2:$B$23)-1),ROW(A4))),"")</f>
        <v>Taurean Prince</v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58</v>
      </c>
      <c r="B8" s="2" t="s">
        <v>8</v>
      </c>
      <c r="C8" s="2">
        <v>27</v>
      </c>
      <c r="D8" s="22">
        <v>3697105</v>
      </c>
      <c r="E8" s="49">
        <v>3881960</v>
      </c>
      <c r="F8" s="2"/>
      <c r="G8" s="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>Andre Jackson Jr.</v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>Pete Nance</v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269</v>
      </c>
      <c r="B9" s="2" t="s">
        <v>8</v>
      </c>
      <c r="C9" s="2">
        <v>31</v>
      </c>
      <c r="D9" s="22">
        <v>3634153</v>
      </c>
      <c r="E9" s="49">
        <v>3815861</v>
      </c>
      <c r="F9" s="2"/>
      <c r="G9" s="2"/>
      <c r="H9" s="2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270</v>
      </c>
      <c r="B10" s="2" t="s">
        <v>6</v>
      </c>
      <c r="C10" s="2">
        <v>31</v>
      </c>
      <c r="D10" s="22">
        <v>3303774</v>
      </c>
      <c r="E10" s="49">
        <v>3815861</v>
      </c>
      <c r="F10" s="2"/>
      <c r="G10" s="2"/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271</v>
      </c>
      <c r="B11" s="2" t="s">
        <v>9</v>
      </c>
      <c r="C11" s="2">
        <v>27</v>
      </c>
      <c r="D11" s="22">
        <v>2461463</v>
      </c>
      <c r="E11" s="49">
        <v>2801346</v>
      </c>
      <c r="F11" s="2"/>
      <c r="G11" s="2"/>
      <c r="H11" s="2"/>
      <c r="I11" s="3"/>
      <c r="J11" s="96" t="s">
        <v>544</v>
      </c>
      <c r="K11" s="96"/>
      <c r="L11" s="96"/>
      <c r="M11" s="96"/>
      <c r="N11" s="96"/>
      <c r="O11" s="3"/>
    </row>
    <row r="12" spans="1:15">
      <c r="A12" s="2" t="s">
        <v>272</v>
      </c>
      <c r="B12" s="2" t="s">
        <v>8</v>
      </c>
      <c r="C12" s="2">
        <v>26</v>
      </c>
      <c r="D12" s="22">
        <v>2301587</v>
      </c>
      <c r="E12" s="2"/>
      <c r="F12" s="2"/>
      <c r="G12" s="2"/>
      <c r="H12" s="2"/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273</v>
      </c>
      <c r="B13" s="2" t="s">
        <v>5</v>
      </c>
      <c r="C13" s="2">
        <v>25</v>
      </c>
      <c r="D13" s="22">
        <v>2296274</v>
      </c>
      <c r="E13" s="2"/>
      <c r="F13" s="2"/>
      <c r="G13" s="2"/>
      <c r="H13" s="2"/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274</v>
      </c>
      <c r="B14" s="2" t="s">
        <v>7</v>
      </c>
      <c r="C14" s="2">
        <v>22</v>
      </c>
      <c r="D14" s="22">
        <v>2296274</v>
      </c>
      <c r="E14" s="2" t="s">
        <v>14</v>
      </c>
      <c r="F14" s="2"/>
      <c r="G14" s="2"/>
      <c r="H14" s="2"/>
      <c r="I14" s="3"/>
      <c r="J14" s="7" t="str" cm="1">
        <f t="array" ref="J14">IFERROR(INDEX($A$2:$A$23,SMALL(IF($B$2:$B$23="PG",ROW($B$2:$B$23)-1),ROW(A11))),"")</f>
        <v/>
      </c>
      <c r="K14" s="3" t="str" cm="1">
        <f t="array" ref="K14">IFERROR(INDEX($A$2:$A$23,SMALL(IF($B$2:$B$23="SG",ROW($B$2:$B$23)-1),ROW(A11))),"")</f>
        <v/>
      </c>
      <c r="L14" s="3" t="str" cm="1">
        <f t="array" ref="L14">IFERROR(INDEX($A$2:$A$23,SMALL(IF($B$2:$B$23="SF",ROW($B$2:$B$23)-1),ROW(A11))),"")</f>
        <v/>
      </c>
      <c r="M14" s="3" t="str" cm="1">
        <f t="array" ref="M14">IFERROR(INDEX($A$2:$A$23,SMALL(IF($B$2:$B$23="PF",ROW($B$2:$B$23)-1),ROW(A11))),"")</f>
        <v/>
      </c>
      <c r="N14" s="3" t="str" cm="1">
        <f t="array" ref="N14">IFERROR(INDEX($A$2:$A$23,SMALL(IF($B$2:$B$23="C",ROW($B$2:$B$23)-1),ROW(A11))),"")</f>
        <v/>
      </c>
      <c r="O14" s="3"/>
    </row>
    <row r="15" spans="1:15">
      <c r="A15" s="2" t="s">
        <v>57</v>
      </c>
      <c r="B15" s="2" t="s">
        <v>8</v>
      </c>
      <c r="C15" s="2">
        <v>24</v>
      </c>
      <c r="D15" s="78">
        <v>2221677</v>
      </c>
      <c r="E15" s="74">
        <v>2406205</v>
      </c>
      <c r="F15" s="2"/>
      <c r="G15" s="2"/>
      <c r="H15" s="2"/>
      <c r="I15" s="3"/>
      <c r="J15" s="7" t="str" cm="1">
        <f t="array" ref="J15">IFERROR(INDEX($A$2:$A$23,SMALL(IF($B$2:$B$23="PG",ROW($B$2:$B$23)-1),ROW(A12))),"")</f>
        <v/>
      </c>
      <c r="K15" s="3" t="str" cm="1">
        <f t="array" ref="K15">IFERROR(INDEX($A$2:$A$23,SMALL(IF($B$2:$B$23="SG",ROW($B$2:$B$23)-1),ROW(A12))),"")</f>
        <v/>
      </c>
      <c r="L15" s="3" t="str" cm="1">
        <f t="array" ref="L15">IFERROR(INDEX($A$2:$A$23,SMALL(IF($B$2:$B$23="SF",ROW($B$2:$B$23)-1),ROW(A12))),"")</f>
        <v/>
      </c>
      <c r="M15" s="3"/>
      <c r="N15" s="3" t="str" cm="1">
        <f t="array" ref="N15">IFERROR(INDEX($A$2:$A$23,SMALL(IF($B$2:$B$23="C",ROW($B$2:$B$23)-1),ROW(A12))),"")</f>
        <v/>
      </c>
      <c r="O15" s="3"/>
    </row>
    <row r="16" spans="1:15">
      <c r="A16" s="2" t="s">
        <v>275</v>
      </c>
      <c r="B16" s="2" t="s">
        <v>7</v>
      </c>
      <c r="C16" s="2">
        <v>21</v>
      </c>
      <c r="D16" s="22">
        <v>1955377</v>
      </c>
      <c r="E16" s="74">
        <v>2296271</v>
      </c>
      <c r="F16" s="50">
        <v>2486995</v>
      </c>
      <c r="G16" s="2"/>
      <c r="H16" s="2"/>
      <c r="I16" s="3"/>
      <c r="J16" s="7" t="str" cm="1">
        <f t="array" ref="J16">IFERROR(INDEX($A$2:$A$23,SMALL(IF($B$2:$B$23="PG",ROW($B$2:$B$23)-1),ROW(A13))),"")</f>
        <v/>
      </c>
      <c r="K16" s="3" t="str" cm="1">
        <f t="array" ref="K16">IFERROR(INDEX($A$2:$A$23,SMALL(IF($B$2:$B$23="SG",ROW($B$2:$B$23)-1),ROW(A13))),"")</f>
        <v/>
      </c>
      <c r="L16" s="3" t="str" cm="1">
        <f t="array" ref="L16">IFERROR(INDEX($A$2:$A$23,SMALL(IF($B$2:$B$23="SF",ROW($B$2:$B$23)-1),ROW(A13))),"")</f>
        <v/>
      </c>
      <c r="M16" s="3"/>
      <c r="N16" s="3" t="str" cm="1">
        <f t="array" ref="N16">IFERROR(INDEX($A$2:$A$23,SMALL(IF($B$2:$B$23="C",ROW($B$2:$B$23)-1),ROW(A13))),"")</f>
        <v/>
      </c>
      <c r="O16" s="3"/>
    </row>
    <row r="17" spans="1:15">
      <c r="A17" s="2" t="s">
        <v>276</v>
      </c>
      <c r="B17" s="2" t="s">
        <v>5</v>
      </c>
      <c r="C17" s="2">
        <v>26</v>
      </c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IFERROR(INDEX($A$2:$A$23,SMALL(IF($B$2:$B$23="PG",ROW($B$2:$B$23)-1),ROW(A14))),"")</f>
        <v/>
      </c>
      <c r="K17" s="3"/>
      <c r="L17" s="3" t="str" cm="1">
        <f t="array" ref="L17">IFERROR(INDEX($A$2:$A$23,SMALL(IF($B$2:$B$23="SF",ROW($B$2:$B$23)-1),ROW(A14))),"")</f>
        <v/>
      </c>
      <c r="M17" s="3"/>
      <c r="N17" s="3" t="str" cm="1">
        <f t="array" ref="N17">IFERROR(INDEX($A$2:$A$23,SMALL(IF($B$2:$B$23="C",ROW($B$2:$B$23)-1),ROW(A14))),"")</f>
        <v/>
      </c>
      <c r="O17" s="3"/>
    </row>
    <row r="18" spans="1:15">
      <c r="A18" s="2" t="s">
        <v>277</v>
      </c>
      <c r="B18" s="2" t="s">
        <v>6</v>
      </c>
      <c r="C18" s="2">
        <v>25</v>
      </c>
      <c r="D18" s="2" t="s">
        <v>10</v>
      </c>
      <c r="E18" s="2" t="s">
        <v>14</v>
      </c>
      <c r="F18" s="2"/>
      <c r="G18" s="2"/>
      <c r="H18" s="2"/>
      <c r="I18" s="3"/>
      <c r="J18" s="7" t="str" cm="1">
        <f t="array" ref="J18">IFERROR(INDEX($A$2:$A$23,SMALL(IF($B$2:$B$23="PG",ROW($B$2:$B$23)-1),ROW(A15))),"")</f>
        <v/>
      </c>
      <c r="K18" s="3"/>
      <c r="L18" s="3" t="str" cm="1">
        <f t="array" ref="L18">IFERROR(INDEX($A$2:$A$23,SMALL(IF($B$2:$B$23="SF",ROW($B$2:$B$23)-1),ROW(A15))),"")</f>
        <v/>
      </c>
      <c r="M18" s="3"/>
      <c r="N18" s="3" t="str" cm="1">
        <f t="array" ref="N18">IFERROR(INDEX($A$2:$A$23,SMALL(IF($B$2:$B$23="C",ROW($B$2:$B$23)-1),ROW(A15))),"")</f>
        <v/>
      </c>
      <c r="O18" s="3"/>
    </row>
    <row r="19" spans="1:15">
      <c r="A19" s="2" t="s">
        <v>278</v>
      </c>
      <c r="B19" s="2" t="s">
        <v>5</v>
      </c>
      <c r="C19" s="2">
        <v>23</v>
      </c>
      <c r="D19" s="2" t="s">
        <v>10</v>
      </c>
      <c r="E19" s="2" t="s">
        <v>14</v>
      </c>
      <c r="F19" s="2"/>
      <c r="G19" s="2"/>
      <c r="H19" s="2"/>
      <c r="I19" s="3"/>
      <c r="J19" s="7" t="str" cm="1">
        <f t="array" ref="J19">IFERROR(INDEX($A$2:$A$23,SMALL(IF($B$2:$B$23="PG",ROW($B$2:$B$23)-1),ROW(A16))),"")</f>
        <v/>
      </c>
      <c r="K19" s="3"/>
      <c r="L19" s="3" t="str" cm="1">
        <f t="array" ref="L19">IFERROR(INDEX($A$2:$A$23,SMALL(IF($B$2:$B$23="SF",ROW($B$2:$B$23)-1),ROW(A16))),"")</f>
        <v/>
      </c>
      <c r="M19" s="3"/>
      <c r="N19" s="3" t="str" cm="1">
        <f t="array" ref="N19">IFERROR(INDEX($A$2:$A$23,SMALL(IF($B$2:$B$23="C",ROW($B$2:$B$23)-1),ROW(A16))),"")</f>
        <v/>
      </c>
      <c r="O19" s="3"/>
    </row>
    <row r="20" spans="1:15">
      <c r="A20" s="2" t="s">
        <v>480</v>
      </c>
      <c r="B20" s="2"/>
      <c r="C20" s="2"/>
      <c r="D20" s="22">
        <v>23183270</v>
      </c>
      <c r="E20" s="22">
        <v>23183270</v>
      </c>
      <c r="F20" s="22">
        <v>23183270</v>
      </c>
      <c r="G20" s="22">
        <v>22516603</v>
      </c>
      <c r="H20" s="22">
        <v>22516603</v>
      </c>
      <c r="I20" s="3"/>
      <c r="J20" s="7" t="str" cm="1">
        <f t="array" ref="J20">IFERROR(INDEX($A$2:$A$23,SMALL(IF($B$2:$B$23="PG",ROW($B$2:$B$23)-1),ROW(A17))),"")</f>
        <v/>
      </c>
      <c r="K20" s="3"/>
      <c r="L20" s="3" t="str" cm="1">
        <f t="array" ref="L20">IFERROR(INDEX($A$2:$A$23,SMALL(IF($B$2:$B$23="SF",ROW($B$2:$B$23)-1),ROW(A17))),"")</f>
        <v/>
      </c>
      <c r="M20" s="3"/>
      <c r="N20" s="3" t="str" cm="1">
        <f t="array" ref="N20">IFERROR(INDEX($A$2:$A$23,SMALL(IF($B$2:$B$23="C",ROW($B$2:$B$23)-1),ROW(A17))),"")</f>
        <v/>
      </c>
      <c r="O20" s="3"/>
    </row>
    <row r="21" spans="1:15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IFERROR(INDEX($A$2:$A$23,SMALL(IF($B$2:$B$23="PG",ROW($B$2:$B$23)-1),ROW(A18))),"")</f>
        <v/>
      </c>
      <c r="K21" s="3"/>
      <c r="L21" s="3" t="str" cm="1">
        <f t="array" ref="L21">IFERROR(INDEX($A$2:$A$23,SMALL(IF($B$2:$B$23="SF",ROW($B$2:$B$23)-1),ROW(A18))),"")</f>
        <v/>
      </c>
      <c r="M21" s="3"/>
      <c r="N21" s="3" t="str" cm="1">
        <f t="array" ref="N21">IFERROR(INDEX($A$2:$A$23,SMALL(IF($B$2:$B$23="C",ROW($B$2:$B$23)-1),ROW(A18))),"")</f>
        <v/>
      </c>
      <c r="O21" s="3"/>
    </row>
    <row r="22" spans="1:15" hidden="1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IFERROR(INDEX($A$2:$A$23,SMALL(IF($B$2:$B$23="PG",ROW($B$2:$B$23)-1),ROW(A19))),"")</f>
        <v/>
      </c>
      <c r="K22" s="3"/>
      <c r="L22" s="3" t="str" cm="1">
        <f t="array" ref="L22">IFERROR(INDEX($A$2:$A$23,SMALL(IF($B$2:$B$23="SF",ROW($B$2:$B$23)-1),ROW(A19))),"")</f>
        <v/>
      </c>
      <c r="M22" s="3"/>
      <c r="N22" s="3" t="str" cm="1">
        <f t="array" ref="N22">IFERROR(INDEX($A$2:$A$23,SMALL(IF($B$2:$B$23="C",ROW($B$2:$B$23)-1),ROW(A19))),"")</f>
        <v/>
      </c>
      <c r="O22" s="3"/>
    </row>
    <row r="23" spans="1:15" hidden="1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IFERROR(INDEX($A$2:$A$23,SMALL(IF($B$2:$B$23="PG",ROW($B$2:$B$23)-1),ROW(A20))),"")</f>
        <v/>
      </c>
      <c r="K23" s="3"/>
      <c r="L23" s="3" t="str" cm="1">
        <f t="array" ref="L23">IFERROR(INDEX($A$2:$A$23,SMALL(IF($B$2:$B$23="SF",ROW($B$2:$B$23)-1),ROW(A20))),"")</f>
        <v/>
      </c>
      <c r="M23" s="3"/>
      <c r="N23" s="3" t="str" cm="1">
        <f t="array" ref="N23">IFERROR(INDEX($A$2:$A$23,SMALL(IF($B$2:$B$23="C",ROW($B$2:$B$23)-1),ROW(A20))),"")</f>
        <v/>
      </c>
      <c r="O23" s="3"/>
    </row>
    <row r="24" spans="1:15">
      <c r="A24" s="3" t="s">
        <v>42</v>
      </c>
      <c r="B24" s="3"/>
      <c r="C24" s="3"/>
      <c r="D24" s="23">
        <f>SUM(D2:D22)</f>
        <v>171786014</v>
      </c>
      <c r="E24" s="23">
        <f t="shared" ref="E24:H24" si="0">SUM(E2:E22)</f>
        <v>171498770</v>
      </c>
      <c r="F24" s="23">
        <f t="shared" si="0"/>
        <v>135904098</v>
      </c>
      <c r="G24" s="23">
        <f t="shared" si="0"/>
        <v>51632593</v>
      </c>
      <c r="H24" s="23">
        <f t="shared" si="0"/>
        <v>22516603</v>
      </c>
      <c r="I24" s="3"/>
      <c r="J24" s="7" t="str" cm="1">
        <f t="array" ref="J24">IFERROR(INDEX($A$2:$A$23,SMALL(IF($B$2:$B$23="PG",ROW($B$2:$B$23)-1),ROW(A21))),"")</f>
        <v/>
      </c>
      <c r="K24" s="3"/>
      <c r="L24" s="3" t="str" cm="1">
        <f t="array" ref="L24">IFERROR(INDEX($A$2:$A$23,SMALL(IF($B$2:$B$23="SF",ROW($B$2:$B$23)-1),ROW(A21))),"")</f>
        <v/>
      </c>
      <c r="M24" s="3"/>
      <c r="N24" s="3" t="str" cm="1">
        <f t="array" ref="N24">IFERROR(INDEX($A$2:$A$23,SMALL(IF($B$2:$B$23="C",ROW($B$2:$B$23)-1),ROW(A21))),"")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IFERROR(INDEX($A$2:$A$23,SMALL(IF($B$2:$B$23="PG",ROW($B$2:$B$23)-1),ROW(A22))),"")</f>
        <v/>
      </c>
      <c r="K25" s="3"/>
      <c r="L25" s="3" t="str" cm="1">
        <f t="array" ref="L25">IFERROR(INDEX($A$2:$A$23,SMALL(IF($B$2:$B$23="SF",ROW($B$2:$B$23)-1),ROW(A22))),"")</f>
        <v/>
      </c>
      <c r="M25" s="3"/>
      <c r="N25" s="3" t="str" cm="1">
        <f t="array" ref="N25">IFERROR(INDEX($A$2:$A$23,SMALL(IF($B$2:$B$23="C",ROW($B$2:$B$23)-1),ROW(A22))),"")</f>
        <v/>
      </c>
      <c r="O25" s="3"/>
    </row>
    <row r="26" spans="1:15">
      <c r="A26" s="3" t="s">
        <v>40</v>
      </c>
      <c r="B26" s="3"/>
      <c r="C26" s="3"/>
      <c r="D26" s="25">
        <f>D35-D24</f>
        <v>-17139014</v>
      </c>
      <c r="E26" s="25">
        <f>E35-E24</f>
        <v>-6026480</v>
      </c>
      <c r="F26" s="25">
        <f>F35-F24</f>
        <v>41151252.300000012</v>
      </c>
      <c r="G26" s="25">
        <f>G35-G24</f>
        <v>137816631.82100001</v>
      </c>
      <c r="H26" s="25">
        <f>H35-H24</f>
        <v>180194067.55847001</v>
      </c>
      <c r="I26" s="3"/>
      <c r="J26" s="7" t="str" cm="1">
        <f t="array" ref="J26">IFERROR(INDEX($A$2:$A$23,SMALL(IF($B$2:$B$23="PG",ROW($B$2:$B$23)-1),ROW(A23))),"")</f>
        <v/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16108986</v>
      </c>
      <c r="E27" s="25">
        <f>E34-E24</f>
        <v>29548880</v>
      </c>
      <c r="F27" s="25">
        <f>F34-F24</f>
        <v>79216887.5</v>
      </c>
      <c r="G27" s="25">
        <f>G34-G24</f>
        <v>178546861.48500001</v>
      </c>
      <c r="H27" s="25">
        <f>H34-H24</f>
        <v>223775413.29895002</v>
      </c>
      <c r="I27" s="3"/>
      <c r="J27" s="7" t="str" cm="1">
        <f t="array" ref="J27">IFERROR(INDEX($A$2:$A$23,SMALL(IF($B$2:$B$23="PG",ROW($B$2:$B$23)-1),ROW(A24))),"")</f>
        <v/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24158986</v>
      </c>
      <c r="E28" s="25">
        <f>E33-E24</f>
        <v>38162380</v>
      </c>
      <c r="F28" s="25">
        <f>F33-F24</f>
        <v>88433332.5</v>
      </c>
      <c r="G28" s="25">
        <f>G33-G24</f>
        <v>188408457.63500002</v>
      </c>
      <c r="H28" s="25">
        <f>H33-H24</f>
        <v>234327321.17945004</v>
      </c>
      <c r="I28" s="3"/>
      <c r="J28" s="7" t="str" cm="1">
        <f t="array" ref="J28">IFERROR(INDEX($A$2:$A$23,SMALL(IF($B$2:$B$23="PG",ROW($B$2:$B$23)-1),ROW(A25))),"")</f>
        <v/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36037986</v>
      </c>
      <c r="E29" s="25">
        <f>E32-E24</f>
        <v>50872910</v>
      </c>
      <c r="F29" s="25">
        <f>F32-F24</f>
        <v>102033599.60000002</v>
      </c>
      <c r="G29" s="25">
        <f>G32-G24</f>
        <v>202960743.43200004</v>
      </c>
      <c r="H29" s="25">
        <f>H32-H24</f>
        <v>249898266.98224008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784B1-3F9E-8D4C-9006-DF108B2D41E2}">
  <dimension ref="A1:N36"/>
  <sheetViews>
    <sheetView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7">
      <c r="A1" s="62" t="s">
        <v>15</v>
      </c>
      <c r="B1" s="62" t="s">
        <v>16</v>
      </c>
      <c r="C1" s="62" t="s">
        <v>17</v>
      </c>
      <c r="D1" s="62" t="s">
        <v>0</v>
      </c>
      <c r="E1" s="62" t="s">
        <v>1</v>
      </c>
      <c r="F1" s="62" t="s">
        <v>2</v>
      </c>
      <c r="G1" s="62" t="s">
        <v>3</v>
      </c>
      <c r="H1" s="62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First Apron Team</v>
      </c>
      <c r="M1" s="3"/>
      <c r="N1" s="3"/>
    </row>
    <row r="2" spans="1:14" ht="34">
      <c r="A2" s="1" t="s">
        <v>279</v>
      </c>
      <c r="B2" s="1" t="s">
        <v>8</v>
      </c>
      <c r="C2" s="1">
        <v>24</v>
      </c>
      <c r="D2" s="20">
        <v>45550512</v>
      </c>
      <c r="E2" s="20">
        <v>48924624</v>
      </c>
      <c r="F2" s="20">
        <v>52298736</v>
      </c>
      <c r="G2" s="20">
        <v>55672848</v>
      </c>
      <c r="H2" s="1" t="s">
        <v>499</v>
      </c>
      <c r="I2" s="3"/>
      <c r="J2" s="115" t="s">
        <v>34</v>
      </c>
      <c r="K2" s="115"/>
      <c r="L2" s="115"/>
      <c r="M2" s="115"/>
      <c r="N2" s="115"/>
    </row>
    <row r="3" spans="1:14">
      <c r="A3" s="1" t="s">
        <v>280</v>
      </c>
      <c r="B3" s="1" t="s">
        <v>9</v>
      </c>
      <c r="C3" s="1">
        <v>33</v>
      </c>
      <c r="D3" s="20">
        <v>35000000</v>
      </c>
      <c r="E3" s="20">
        <v>36500000</v>
      </c>
      <c r="F3" s="51">
        <v>38000000</v>
      </c>
      <c r="G3" s="20" t="s">
        <v>499</v>
      </c>
      <c r="H3" s="20" t="s">
        <v>499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s="1" t="s">
        <v>281</v>
      </c>
      <c r="B4" s="1" t="s">
        <v>6</v>
      </c>
      <c r="C4" s="1">
        <v>31</v>
      </c>
      <c r="D4" s="20">
        <v>30864198</v>
      </c>
      <c r="E4" s="20">
        <v>33333334</v>
      </c>
      <c r="F4" s="51">
        <v>35802468</v>
      </c>
      <c r="G4" s="1" t="s">
        <v>499</v>
      </c>
      <c r="H4" s="1" t="s">
        <v>499</v>
      </c>
      <c r="I4" s="3"/>
      <c r="J4" s="7" t="str" cm="1">
        <f t="array" ref="J4">IFERROR(INDEX($A$2:$A$21,SMALL(IF($B$2:$B$21="PG",ROW($B$2:$B$21)-1),ROW(A1))),"")</f>
        <v>Mike Conley</v>
      </c>
      <c r="K4" s="3" t="str" cm="1">
        <f t="array" ref="K4">IFERROR(INDEX($A$2:$A$21,SMALL(IF($B$2:$B$21="SG",ROW($B$2:$B$21)-1),ROW(A1))),"")</f>
        <v>Anthony Edwards</v>
      </c>
      <c r="L4" s="3" t="str" cm="1">
        <f t="array" ref="L4">IFERROR(INDEX($A$2:$A$21,SMALL(IF($B$2:$B$21="SF",ROW($B$2:$B$21)-1),ROW(A1))),"")</f>
        <v>Jaden McDaniels</v>
      </c>
      <c r="M4" s="3" t="str" cm="1">
        <f t="array" ref="M4">IFERROR(INDEX($A$2:$A$21,SMALL(IF($B$2:$B$21="PF",ROW($B$2:$B$21)-1),ROW(A1))),"")</f>
        <v>Julius Randle</v>
      </c>
      <c r="N4" s="3" t="str" cm="1">
        <f t="array" ref="N4">IFERROR(INDEX($A$2:$A$21,SMALL(IF($B$2:$B$21="C",ROW($B$2:$B$21)-1),ROW(A1))),"")</f>
        <v>Rudy Gobert</v>
      </c>
    </row>
    <row r="5" spans="1:14">
      <c r="A5" s="1" t="s">
        <v>282</v>
      </c>
      <c r="B5" s="1" t="s">
        <v>7</v>
      </c>
      <c r="C5" s="1">
        <v>25</v>
      </c>
      <c r="D5" s="20">
        <v>24393103</v>
      </c>
      <c r="E5" s="20">
        <v>26200000</v>
      </c>
      <c r="F5" s="20">
        <v>28006898</v>
      </c>
      <c r="G5" s="20">
        <v>29813790</v>
      </c>
      <c r="H5" s="1" t="s">
        <v>499</v>
      </c>
      <c r="I5" s="3"/>
      <c r="J5" s="7" t="str" cm="1">
        <f t="array" ref="J5">IFERROR(INDEX($A$2:$A$21,SMALL(IF($B$2:$B$21="PG",ROW($B$2:$B$21)-1),ROW(A2))),"")</f>
        <v>Rob Dillingham</v>
      </c>
      <c r="K5" s="3" t="str" cm="1">
        <f t="array" ref="K5">IFERROR(INDEX($A$2:$A$21,SMALL(IF($B$2:$B$21="SG",ROW($B$2:$B$21)-1),ROW(A2))),"")</f>
        <v>Donte DiVincenzo</v>
      </c>
      <c r="L5" s="3" t="str" cm="1">
        <f t="array" ref="L5">IFERROR(INDEX($A$2:$A$21,SMALL(IF($B$2:$B$21="SF",ROW($B$2:$B$21)-1),ROW(A2))),"")</f>
        <v>Joe Ingles</v>
      </c>
      <c r="M5" s="3" t="str" cm="1">
        <f t="array" ref="M5">IFERROR(INDEX($A$2:$A$21,SMALL(IF($B$2:$B$21="PF",ROW($B$2:$B$21)-1),ROW(A2))),"")</f>
        <v/>
      </c>
      <c r="N5" s="3" t="str" cm="1">
        <f t="array" ref="N5">IFERROR(INDEX($A$2:$A$21,SMALL(IF($B$2:$B$21="C",ROW($B$2:$B$21)-1),ROW(A2))),"")</f>
        <v>Naz Reid</v>
      </c>
    </row>
    <row r="6" spans="1:14">
      <c r="A6" s="1" t="s">
        <v>283</v>
      </c>
      <c r="B6" s="1" t="s">
        <v>9</v>
      </c>
      <c r="C6" s="1">
        <v>26</v>
      </c>
      <c r="D6" s="20">
        <v>21551724</v>
      </c>
      <c r="E6" s="20">
        <v>23275862</v>
      </c>
      <c r="F6" s="20">
        <v>25000000</v>
      </c>
      <c r="G6" s="20">
        <v>26724138</v>
      </c>
      <c r="H6" s="51">
        <v>28448276</v>
      </c>
      <c r="I6" s="3"/>
      <c r="J6" s="7" t="str" cm="1">
        <f t="array" ref="J6">IFERROR(INDEX($A$2:$A$21,SMALL(IF($B$2:$B$21="PG",ROW($B$2:$B$21)-1),ROW(A3))),"")</f>
        <v/>
      </c>
      <c r="K6" s="3" t="str" cm="1">
        <f t="array" ref="K6">IFERROR(INDEX($A$2:$A$21,SMALL(IF($B$2:$B$21="SG",ROW($B$2:$B$21)-1),ROW(A3))),"")</f>
        <v>Terrence Shannon</v>
      </c>
      <c r="L6" s="3" t="str" cm="1">
        <f t="array" ref="L6">IFERROR(INDEX($A$2:$A$21,SMALL(IF($B$2:$B$21="SF",ROW($B$2:$B$21)-1),ROW(A3))),"")</f>
        <v>Leonard Miller</v>
      </c>
      <c r="M6" s="3" t="str" cm="1">
        <f t="array" ref="M6">IFERROR(INDEX($A$2:$A$21,SMALL(IF($B$2:$B$21="PF",ROW($B$2:$B$21)-1),ROW(A3))),"")</f>
        <v/>
      </c>
      <c r="N6" s="3" t="str" cm="1">
        <f t="array" ref="N6">IFERROR(INDEX($A$2:$A$21,SMALL(IF($B$2:$B$21="C",ROW($B$2:$B$21)-1),ROW(A3))),"")</f>
        <v>Joan Beringer</v>
      </c>
    </row>
    <row r="7" spans="1:14">
      <c r="A7" s="1" t="s">
        <v>284</v>
      </c>
      <c r="B7" s="1" t="s">
        <v>8</v>
      </c>
      <c r="C7" s="1">
        <v>29</v>
      </c>
      <c r="D7" s="20">
        <v>11990000</v>
      </c>
      <c r="E7" s="20">
        <v>12535000</v>
      </c>
      <c r="F7" s="20" t="s">
        <v>499</v>
      </c>
      <c r="G7" s="1" t="s">
        <v>499</v>
      </c>
      <c r="H7" s="1" t="s">
        <v>499</v>
      </c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>Jaylen Clark</v>
      </c>
      <c r="L7" s="35" t="str" cm="1">
        <f t="array" ref="L7">IFERROR(INDEX($A$2:$A$21,SMALL(IF($B$2:$B$21="SF",ROW($B$2:$B$21)-1),ROW(A4))),"")</f>
        <v/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>Jesse Edwards</v>
      </c>
    </row>
    <row r="8" spans="1:14">
      <c r="A8" s="1" t="s">
        <v>285</v>
      </c>
      <c r="B8" s="1" t="s">
        <v>5</v>
      </c>
      <c r="C8" s="1">
        <v>38</v>
      </c>
      <c r="D8" s="20">
        <v>10774038</v>
      </c>
      <c r="E8" s="20" t="s">
        <v>499</v>
      </c>
      <c r="F8" s="1" t="s">
        <v>499</v>
      </c>
      <c r="G8" s="1" t="s">
        <v>499</v>
      </c>
      <c r="H8" s="1" t="s">
        <v>499</v>
      </c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>Rocco Zikarsky</v>
      </c>
    </row>
    <row r="9" spans="1:14">
      <c r="A9" s="1" t="s">
        <v>286</v>
      </c>
      <c r="B9" s="1" t="s">
        <v>5</v>
      </c>
      <c r="C9" s="1">
        <v>21</v>
      </c>
      <c r="D9" s="20">
        <v>6576120</v>
      </c>
      <c r="E9" s="52">
        <v>6889320</v>
      </c>
      <c r="F9" s="52">
        <v>8763216</v>
      </c>
      <c r="G9" s="1" t="s">
        <v>14</v>
      </c>
      <c r="H9" s="1" t="s">
        <v>499</v>
      </c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</row>
    <row r="10" spans="1:14">
      <c r="A10" s="1" t="s">
        <v>287</v>
      </c>
      <c r="B10" s="1" t="s">
        <v>9</v>
      </c>
      <c r="C10" s="1">
        <v>19</v>
      </c>
      <c r="D10" s="20">
        <v>4201080</v>
      </c>
      <c r="E10" s="20">
        <v>4411200</v>
      </c>
      <c r="F10" s="52">
        <v>4621200</v>
      </c>
      <c r="G10" s="52">
        <v>7098163</v>
      </c>
      <c r="H10" s="1" t="s">
        <v>14</v>
      </c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</row>
    <row r="11" spans="1:14" ht="47">
      <c r="A11" s="1" t="s">
        <v>56</v>
      </c>
      <c r="B11" s="1" t="s">
        <v>8</v>
      </c>
      <c r="C11" s="1">
        <v>25</v>
      </c>
      <c r="D11" s="20">
        <v>2674080</v>
      </c>
      <c r="E11" s="52">
        <v>2801640</v>
      </c>
      <c r="F11" s="52">
        <v>5054159</v>
      </c>
      <c r="G11" s="20" t="s">
        <v>14</v>
      </c>
      <c r="H11" s="1" t="s">
        <v>499</v>
      </c>
      <c r="I11" s="3"/>
      <c r="J11" s="96" t="s">
        <v>544</v>
      </c>
      <c r="K11" s="96"/>
      <c r="L11" s="96"/>
      <c r="M11" s="96"/>
      <c r="N11" s="96"/>
    </row>
    <row r="12" spans="1:14">
      <c r="A12" s="1" t="s">
        <v>288</v>
      </c>
      <c r="B12" s="1" t="s">
        <v>7</v>
      </c>
      <c r="C12" s="1">
        <v>38</v>
      </c>
      <c r="D12" s="20">
        <v>2296274</v>
      </c>
      <c r="E12" s="20" t="s">
        <v>499</v>
      </c>
      <c r="F12" s="1" t="s">
        <v>499</v>
      </c>
      <c r="G12" s="1" t="s">
        <v>499</v>
      </c>
      <c r="H12" s="1" t="s">
        <v>499</v>
      </c>
      <c r="I12" s="3"/>
      <c r="J12" s="34"/>
      <c r="K12" s="35"/>
      <c r="L12" s="35"/>
      <c r="M12" s="35"/>
      <c r="N12" s="35"/>
    </row>
    <row r="13" spans="1:14">
      <c r="A13" s="1" t="s">
        <v>289</v>
      </c>
      <c r="B13" s="1" t="s">
        <v>7</v>
      </c>
      <c r="C13" s="1">
        <v>22</v>
      </c>
      <c r="D13" s="20">
        <v>2221677</v>
      </c>
      <c r="E13" s="52">
        <v>2406205</v>
      </c>
      <c r="F13" s="1" t="s">
        <v>499</v>
      </c>
      <c r="G13" s="1" t="s">
        <v>499</v>
      </c>
      <c r="H13" s="1" t="s">
        <v>499</v>
      </c>
      <c r="I13" s="3"/>
      <c r="J13" s="34"/>
      <c r="K13" s="35"/>
      <c r="L13" s="35"/>
      <c r="M13" s="35"/>
      <c r="N13" s="35"/>
    </row>
    <row r="14" spans="1:14">
      <c r="A14" s="1" t="s">
        <v>290</v>
      </c>
      <c r="B14" s="1" t="s">
        <v>8</v>
      </c>
      <c r="C14" s="1">
        <v>24</v>
      </c>
      <c r="D14" s="20">
        <v>2191897</v>
      </c>
      <c r="E14" s="20" t="s">
        <v>14</v>
      </c>
      <c r="F14" s="1" t="s">
        <v>499</v>
      </c>
      <c r="G14" s="1" t="s">
        <v>499</v>
      </c>
      <c r="H14" s="1" t="s">
        <v>499</v>
      </c>
      <c r="I14" s="3"/>
      <c r="J14" s="34"/>
      <c r="K14" s="35"/>
      <c r="L14" s="35"/>
      <c r="M14" s="35"/>
      <c r="N14" s="35"/>
    </row>
    <row r="15" spans="1:14">
      <c r="A15" s="1" t="s">
        <v>291</v>
      </c>
      <c r="B15" s="1" t="s">
        <v>9</v>
      </c>
      <c r="C15" s="1">
        <v>25</v>
      </c>
      <c r="D15" s="20" t="s">
        <v>500</v>
      </c>
      <c r="E15" s="20" t="s">
        <v>14</v>
      </c>
      <c r="F15" s="1" t="s">
        <v>499</v>
      </c>
      <c r="G15" s="1" t="s">
        <v>499</v>
      </c>
      <c r="H15" s="1" t="s">
        <v>499</v>
      </c>
      <c r="I15" s="3"/>
      <c r="J15" s="34"/>
      <c r="K15" s="35"/>
      <c r="L15" s="35"/>
      <c r="M15" s="35"/>
      <c r="N15" s="35"/>
    </row>
    <row r="16" spans="1:14">
      <c r="A16" s="1" t="s">
        <v>292</v>
      </c>
      <c r="B16" s="1" t="s">
        <v>9</v>
      </c>
      <c r="C16" s="1">
        <v>19</v>
      </c>
      <c r="D16" s="20" t="s">
        <v>500</v>
      </c>
      <c r="E16" s="20" t="s">
        <v>500</v>
      </c>
      <c r="F16" s="1" t="s">
        <v>14</v>
      </c>
      <c r="G16" s="1" t="s">
        <v>499</v>
      </c>
      <c r="H16" s="1" t="s">
        <v>499</v>
      </c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</row>
    <row r="17" spans="1:14">
      <c r="A17" s="1"/>
      <c r="B17" s="1"/>
      <c r="C17" s="1"/>
      <c r="D17" s="1"/>
      <c r="E17" s="1"/>
      <c r="F17" s="1"/>
      <c r="G17" s="1"/>
      <c r="H17" s="1"/>
      <c r="I17" s="3"/>
      <c r="J17" s="34"/>
      <c r="K17" s="35"/>
      <c r="L17" s="35"/>
      <c r="M17" s="35"/>
      <c r="N17" s="35"/>
    </row>
    <row r="18" spans="1:14">
      <c r="A18" s="1"/>
      <c r="B18" s="1"/>
      <c r="C18" s="1"/>
      <c r="D18" s="1"/>
      <c r="E18" s="1"/>
      <c r="F18" s="1"/>
      <c r="G18" s="1"/>
      <c r="H18" s="1"/>
      <c r="I18" s="3"/>
      <c r="J18" s="34"/>
      <c r="K18" s="35"/>
      <c r="L18" s="35"/>
      <c r="M18" s="35"/>
      <c r="N18" s="35"/>
    </row>
    <row r="19" spans="1:14">
      <c r="A19" s="1"/>
      <c r="B19" s="1"/>
      <c r="C19" s="1"/>
      <c r="D19" s="20"/>
      <c r="E19" s="20"/>
      <c r="F19" s="20"/>
      <c r="G19" s="1"/>
      <c r="H19" s="2"/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3" t="s">
        <v>42</v>
      </c>
      <c r="B23" s="3"/>
      <c r="C23" s="3"/>
      <c r="D23" s="23">
        <f>SUM(D2:D20)</f>
        <v>200284703</v>
      </c>
      <c r="E23" s="23">
        <f>SUM(E2:E20)</f>
        <v>197277185</v>
      </c>
      <c r="F23" s="23">
        <f>SUM(F2:F20)</f>
        <v>197546677</v>
      </c>
      <c r="G23" s="23">
        <f>SUM(G2:G20)</f>
        <v>119308939</v>
      </c>
      <c r="H23" s="23">
        <f>SUM(H2:H20)</f>
        <v>28448276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</row>
    <row r="24" spans="1:14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</row>
    <row r="25" spans="1:14">
      <c r="A25" s="3" t="s">
        <v>40</v>
      </c>
      <c r="B25" s="3"/>
      <c r="C25" s="3"/>
      <c r="D25" s="25">
        <f>D34-D23</f>
        <v>-45637703</v>
      </c>
      <c r="E25" s="25">
        <f>E34-E23</f>
        <v>-31804895</v>
      </c>
      <c r="F25" s="25">
        <f>F34-F23</f>
        <v>-20491326.699999988</v>
      </c>
      <c r="G25" s="25">
        <f>G34-G23</f>
        <v>70140285.82100001</v>
      </c>
      <c r="H25" s="25">
        <f>H34-H23</f>
        <v>174262394.55847001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</row>
    <row r="26" spans="1:14">
      <c r="A26" s="3" t="s">
        <v>41</v>
      </c>
      <c r="B26" s="3"/>
      <c r="C26" s="3"/>
      <c r="D26" s="25">
        <f>D33-D23</f>
        <v>-12389703</v>
      </c>
      <c r="E26" s="25">
        <f>E33-E23</f>
        <v>3770465</v>
      </c>
      <c r="F26" s="25">
        <f>F33-F23</f>
        <v>17574308.5</v>
      </c>
      <c r="G26" s="25">
        <f>G33-G23</f>
        <v>110870515.48500001</v>
      </c>
      <c r="H26" s="25">
        <f>H33-H23</f>
        <v>217843740.29895002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</row>
    <row r="27" spans="1:14">
      <c r="A27" s="3" t="s">
        <v>43</v>
      </c>
      <c r="B27" s="3"/>
      <c r="C27" s="3"/>
      <c r="D27" s="25">
        <f>D32-D23</f>
        <v>-4339703</v>
      </c>
      <c r="E27" s="25">
        <f>E32-E23</f>
        <v>12383965</v>
      </c>
      <c r="F27" s="25">
        <f>F32-F23</f>
        <v>26790753.5</v>
      </c>
      <c r="G27" s="25">
        <f>G32-G23</f>
        <v>120732111.63500002</v>
      </c>
      <c r="H27" s="25">
        <f>H32-H23</f>
        <v>228395648.17945004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</row>
    <row r="28" spans="1:14">
      <c r="A28" s="3" t="s">
        <v>44</v>
      </c>
      <c r="B28" s="3"/>
      <c r="C28" s="3"/>
      <c r="D28" s="25">
        <f>D31-D23</f>
        <v>7539297</v>
      </c>
      <c r="E28" s="25">
        <f>E31-E23</f>
        <v>25094495</v>
      </c>
      <c r="F28" s="25">
        <f>F31-F23</f>
        <v>40391020.600000024</v>
      </c>
      <c r="G28" s="25">
        <f>G31-G23</f>
        <v>135284397.43200004</v>
      </c>
      <c r="H28" s="25">
        <f>H31-H23</f>
        <v>243966593.98224008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</row>
    <row r="29" spans="1:14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</row>
    <row r="31" spans="1:14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</row>
    <row r="32" spans="1:14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</row>
    <row r="33" spans="1:14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</row>
    <row r="34" spans="1:14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</row>
    <row r="35" spans="1:14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3">
    <mergeCell ref="J2:N2"/>
    <mergeCell ref="A30:H30"/>
    <mergeCell ref="J11:N11"/>
  </mergeCells>
  <conditionalFormatting sqref="D25:H28">
    <cfRule type="cellIs" dxfId="25" priority="1" operator="lessThan">
      <formula>0</formula>
    </cfRule>
    <cfRule type="cellIs" dxfId="24" priority="2" operator="greaterThan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D7FE2-69B9-D445-8B6E-4416E08ACDF4}">
  <dimension ref="A1:O36"/>
  <sheetViews>
    <sheetView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4" width="20.83203125" style="33" customWidth="1"/>
    <col min="15" max="15" width="2.5" style="55" customWidth="1"/>
    <col min="16" max="16384" width="10.83203125" style="33"/>
  </cols>
  <sheetData>
    <row r="1" spans="1:15" ht="47">
      <c r="A1" s="61" t="s">
        <v>15</v>
      </c>
      <c r="B1" s="61" t="s">
        <v>16</v>
      </c>
      <c r="C1" s="61" t="s">
        <v>17</v>
      </c>
      <c r="D1" s="61" t="s">
        <v>0</v>
      </c>
      <c r="E1" s="61" t="s">
        <v>1</v>
      </c>
      <c r="F1" s="61" t="s">
        <v>2</v>
      </c>
      <c r="G1" s="61" t="s">
        <v>3</v>
      </c>
      <c r="H1" s="61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  <c r="O1" s="3"/>
    </row>
    <row r="2" spans="1:15" ht="34">
      <c r="A2" s="1" t="s">
        <v>293</v>
      </c>
      <c r="B2" s="1" t="s">
        <v>6</v>
      </c>
      <c r="C2" s="1">
        <v>25</v>
      </c>
      <c r="D2" s="20">
        <v>39446090</v>
      </c>
      <c r="E2" s="75">
        <v>42166510</v>
      </c>
      <c r="F2" s="75">
        <v>44886930</v>
      </c>
      <c r="G2" s="20" t="s">
        <v>499</v>
      </c>
      <c r="H2" s="1"/>
      <c r="I2" s="3"/>
      <c r="J2" s="116" t="s">
        <v>34</v>
      </c>
      <c r="K2" s="116"/>
      <c r="L2" s="116"/>
      <c r="M2" s="116"/>
      <c r="N2" s="116"/>
      <c r="O2" s="3"/>
    </row>
    <row r="3" spans="1:15">
      <c r="A3" s="1" t="s">
        <v>294</v>
      </c>
      <c r="B3" s="1" t="s">
        <v>8</v>
      </c>
      <c r="C3" s="1">
        <v>26</v>
      </c>
      <c r="D3" s="20">
        <v>31848215</v>
      </c>
      <c r="E3" s="20">
        <v>34044642</v>
      </c>
      <c r="F3" s="20" t="s">
        <v>499</v>
      </c>
      <c r="G3" s="20" t="s">
        <v>499</v>
      </c>
      <c r="H3" s="20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1" t="s">
        <v>295</v>
      </c>
      <c r="B4" s="1" t="s">
        <v>5</v>
      </c>
      <c r="C4" s="1">
        <v>29</v>
      </c>
      <c r="D4" s="20">
        <v>30801103</v>
      </c>
      <c r="E4" s="20">
        <v>32785071</v>
      </c>
      <c r="F4" s="51">
        <v>30751504</v>
      </c>
      <c r="G4" s="1" t="s">
        <v>499</v>
      </c>
      <c r="H4" s="1"/>
      <c r="I4" s="3"/>
      <c r="J4" s="7" t="str" cm="1">
        <f t="array" ref="J4">IFERROR(INDEX($A$2:$A$21,SMALL(IF($B$2:$B$21="PG",ROW($B$2:$B$21)-1),ROW(A1))),"")</f>
        <v>Dejounte Murray</v>
      </c>
      <c r="K4" s="3" t="str" cm="1">
        <f t="array" ref="K4">IFERROR(INDEX($A$2:$A$21,SMALL(IF($B$2:$B$21="SG",ROW($B$2:$B$21)-1),ROW(A1))),"")</f>
        <v>Jordan Poole</v>
      </c>
      <c r="L4" s="3" t="str" cm="1">
        <f t="array" ref="L4">IFERROR(INDEX($A$2:$A$21,SMALL(IF($B$2:$B$21="SF",ROW($B$2:$B$21)-1),ROW(A1))),"")</f>
        <v>Trey Murphy III</v>
      </c>
      <c r="M4" s="3" t="str" cm="1">
        <f t="array" ref="M4">IFERROR(INDEX($A$2:$A$21,SMALL(IF($B$2:$B$21="PF",ROW($B$2:$B$21)-1),ROW(A1))),"")</f>
        <v>Zion Williamson</v>
      </c>
      <c r="N4" s="3" t="str" cm="1">
        <f t="array" ref="N4">IFERROR(INDEX($A$2:$A$21,SMALL(IF($B$2:$B$21="C",ROW($B$2:$B$21)-1),ROW(A1))),"")</f>
        <v>Kevon Looney</v>
      </c>
      <c r="O4" s="3"/>
    </row>
    <row r="5" spans="1:15">
      <c r="A5" s="1" t="s">
        <v>55</v>
      </c>
      <c r="B5" s="1" t="s">
        <v>7</v>
      </c>
      <c r="C5" s="1">
        <v>25</v>
      </c>
      <c r="D5" s="20">
        <v>25000000</v>
      </c>
      <c r="E5" s="20">
        <v>27000000</v>
      </c>
      <c r="F5" s="20">
        <v>29000000</v>
      </c>
      <c r="G5" s="20">
        <v>31000000</v>
      </c>
      <c r="H5" s="1"/>
      <c r="I5" s="3"/>
      <c r="J5" s="7" t="str" cm="1">
        <f t="array" ref="J5">IFERROR(INDEX($A$2:$A$21,SMALL(IF($B$2:$B$21="PG",ROW($B$2:$B$21)-1),ROW(A2))),"")</f>
        <v>Jeremiah Fears</v>
      </c>
      <c r="K5" s="3" t="str" cm="1">
        <f t="array" ref="K5">IFERROR(INDEX($A$2:$A$21,SMALL(IF($B$2:$B$21="SG",ROW($B$2:$B$21)-1),ROW(A2))),"")</f>
        <v>Jordan Hawkins</v>
      </c>
      <c r="L5" s="3" t="str" cm="1">
        <f t="array" ref="L5">IFERROR(INDEX($A$2:$A$21,SMALL(IF($B$2:$B$21="SF",ROW($B$2:$B$21)-1),ROW(A2))),"")</f>
        <v>Herb Jones</v>
      </c>
      <c r="M5" s="3" t="str" cm="1">
        <f t="array" ref="M5">IFERROR(INDEX($A$2:$A$21,SMALL(IF($B$2:$B$21="PF",ROW($B$2:$B$21)-1),ROW(A2))),"")</f>
        <v>Karlo Matkovic</v>
      </c>
      <c r="N5" s="3" t="str" cm="1">
        <f t="array" ref="N5">IFERROR(INDEX($A$2:$A$21,SMALL(IF($B$2:$B$21="C",ROW($B$2:$B$21)-1),ROW(A2))),"")</f>
        <v>Derik Queen</v>
      </c>
      <c r="O5" s="3"/>
    </row>
    <row r="6" spans="1:15">
      <c r="A6" s="1" t="s">
        <v>296</v>
      </c>
      <c r="B6" s="1" t="s">
        <v>7</v>
      </c>
      <c r="C6" s="1">
        <v>27</v>
      </c>
      <c r="D6" s="20">
        <v>13937574</v>
      </c>
      <c r="E6" s="20">
        <v>14898786</v>
      </c>
      <c r="F6" s="20">
        <v>20858300</v>
      </c>
      <c r="G6" s="51">
        <v>22526964</v>
      </c>
      <c r="H6" s="20"/>
      <c r="I6" s="3"/>
      <c r="J6" s="7" t="str" cm="1">
        <f t="array" ref="J6">IFERROR(INDEX($A$2:$A$21,SMALL(IF($B$2:$B$21="PG",ROW($B$2:$B$21)-1),ROW(A3))),"")</f>
        <v>Jose Alvarado</v>
      </c>
      <c r="K6" s="3" t="str" cm="1">
        <f t="array" ref="K6">IFERROR(INDEX($A$2:$A$21,SMALL(IF($B$2:$B$21="SG",ROW($B$2:$B$21)-1),ROW(A3))),"")</f>
        <v>Micah Peavy</v>
      </c>
      <c r="L6" s="3" t="str" cm="1">
        <f t="array" ref="L6">IFERROR(INDEX($A$2:$A$21,SMALL(IF($B$2:$B$21="SF",ROW($B$2:$B$21)-1),ROW(A3))),"")</f>
        <v>Saddiq Bey</v>
      </c>
      <c r="M6" s="3" t="str" cm="1">
        <f t="array" ref="M6">IFERROR(INDEX($A$2:$A$21,SMALL(IF($B$2:$B$21="PF",ROW($B$2:$B$21)-1),ROW(A3))),"")</f>
        <v/>
      </c>
      <c r="N6" s="3" t="str" cm="1">
        <f t="array" ref="N6">IFERROR(INDEX($A$2:$A$21,SMALL(IF($B$2:$B$21="C",ROW($B$2:$B$21)-1),ROW(A3))),"")</f>
        <v>Yves Missi</v>
      </c>
      <c r="O6" s="3"/>
    </row>
    <row r="7" spans="1:15">
      <c r="A7" s="1" t="s">
        <v>297</v>
      </c>
      <c r="B7" s="1" t="s">
        <v>9</v>
      </c>
      <c r="C7" s="1">
        <v>29</v>
      </c>
      <c r="D7" s="20">
        <v>8000000</v>
      </c>
      <c r="E7" s="52">
        <v>8000000</v>
      </c>
      <c r="F7" s="20" t="s">
        <v>499</v>
      </c>
      <c r="G7" s="1" t="s">
        <v>499</v>
      </c>
      <c r="H7" s="1"/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>Trey Alexander</v>
      </c>
      <c r="L7" s="35" t="str" cm="1">
        <f t="array" ref="L7">IFERROR(INDEX($A$2:$A$21,SMALL(IF($B$2:$B$21="SF",ROW($B$2:$B$21)-1),ROW(A4))),"")</f>
        <v>Bryce McGowens</v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>Hunter Dickinson</v>
      </c>
      <c r="O7" s="3"/>
    </row>
    <row r="8" spans="1:15">
      <c r="A8" s="1" t="s">
        <v>298</v>
      </c>
      <c r="B8" s="1" t="s">
        <v>5</v>
      </c>
      <c r="C8" s="1">
        <v>19</v>
      </c>
      <c r="D8" s="20">
        <v>7520040</v>
      </c>
      <c r="E8" s="20">
        <v>7896240</v>
      </c>
      <c r="F8" s="52">
        <v>8271960</v>
      </c>
      <c r="G8" s="52">
        <v>10505389</v>
      </c>
      <c r="H8" s="1"/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  <c r="O8" s="3"/>
    </row>
    <row r="9" spans="1:15">
      <c r="A9" s="1" t="s">
        <v>299</v>
      </c>
      <c r="B9" s="1" t="s">
        <v>7</v>
      </c>
      <c r="C9" s="1">
        <v>26</v>
      </c>
      <c r="D9" s="20">
        <v>6118644</v>
      </c>
      <c r="E9" s="20">
        <v>6440678</v>
      </c>
      <c r="F9" s="20" t="s">
        <v>499</v>
      </c>
      <c r="G9" s="1" t="s">
        <v>499</v>
      </c>
      <c r="H9" s="1"/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  <c r="O9" s="3"/>
    </row>
    <row r="10" spans="1:15">
      <c r="A10" s="1" t="s">
        <v>300</v>
      </c>
      <c r="B10" s="1" t="s">
        <v>9</v>
      </c>
      <c r="C10" s="1">
        <v>21</v>
      </c>
      <c r="D10" s="20">
        <v>5157960</v>
      </c>
      <c r="E10" s="20">
        <v>5416080</v>
      </c>
      <c r="F10" s="52">
        <v>5673840</v>
      </c>
      <c r="G10" s="52">
        <v>8107918</v>
      </c>
      <c r="H10" s="1"/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  <c r="O10" s="3"/>
    </row>
    <row r="11" spans="1:15" ht="47">
      <c r="A11" s="1" t="s">
        <v>301</v>
      </c>
      <c r="B11" s="1" t="s">
        <v>8</v>
      </c>
      <c r="C11" s="1">
        <v>23</v>
      </c>
      <c r="D11" s="20">
        <v>4741320</v>
      </c>
      <c r="E11" s="52">
        <v>7021895</v>
      </c>
      <c r="F11" s="20" t="s">
        <v>14</v>
      </c>
      <c r="G11" s="20" t="s">
        <v>499</v>
      </c>
      <c r="H11" s="1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1" t="s">
        <v>302</v>
      </c>
      <c r="B12" s="1" t="s">
        <v>5</v>
      </c>
      <c r="C12" s="1">
        <v>27</v>
      </c>
      <c r="D12" s="20">
        <v>4500000</v>
      </c>
      <c r="E12" s="51">
        <v>4500000</v>
      </c>
      <c r="F12" s="1" t="s">
        <v>499</v>
      </c>
      <c r="G12" s="1" t="s">
        <v>499</v>
      </c>
      <c r="H12" s="1"/>
      <c r="I12" s="3"/>
      <c r="J12" s="34"/>
      <c r="K12" s="35"/>
      <c r="L12" s="35"/>
      <c r="M12" s="35"/>
      <c r="N12" s="35"/>
      <c r="O12" s="3"/>
    </row>
    <row r="13" spans="1:15">
      <c r="A13" s="1" t="s">
        <v>303</v>
      </c>
      <c r="B13" s="1" t="s">
        <v>9</v>
      </c>
      <c r="C13" s="1">
        <v>21</v>
      </c>
      <c r="D13" s="20">
        <v>3353040</v>
      </c>
      <c r="E13" s="52">
        <v>3512760</v>
      </c>
      <c r="F13" s="52">
        <v>5595827</v>
      </c>
      <c r="G13" s="1" t="s">
        <v>14</v>
      </c>
      <c r="H13" s="1"/>
      <c r="I13" s="3"/>
      <c r="J13" s="34"/>
      <c r="K13" s="35"/>
      <c r="L13" s="35"/>
      <c r="M13" s="35"/>
      <c r="N13" s="35"/>
      <c r="O13" s="3"/>
    </row>
    <row r="14" spans="1:15">
      <c r="A14" s="1" t="s">
        <v>304</v>
      </c>
      <c r="B14" s="1" t="s">
        <v>6</v>
      </c>
      <c r="C14" s="1">
        <v>24</v>
      </c>
      <c r="D14" s="20">
        <v>1955377</v>
      </c>
      <c r="E14" s="52">
        <v>2296271</v>
      </c>
      <c r="F14" s="1" t="s">
        <v>14</v>
      </c>
      <c r="G14" s="1" t="s">
        <v>499</v>
      </c>
      <c r="H14" s="1"/>
      <c r="I14" s="3"/>
      <c r="J14" s="34"/>
      <c r="K14" s="35"/>
      <c r="L14" s="35"/>
      <c r="M14" s="35"/>
      <c r="N14" s="35"/>
      <c r="O14" s="3"/>
    </row>
    <row r="15" spans="1:15">
      <c r="A15" s="1" t="s">
        <v>305</v>
      </c>
      <c r="B15" s="1" t="s">
        <v>8</v>
      </c>
      <c r="C15" s="1">
        <v>24</v>
      </c>
      <c r="D15" s="20">
        <v>1272870</v>
      </c>
      <c r="E15" s="20">
        <v>2150917</v>
      </c>
      <c r="F15" s="75">
        <v>2525901</v>
      </c>
      <c r="G15" s="52">
        <v>2735698</v>
      </c>
      <c r="H15" s="1"/>
      <c r="I15" s="3"/>
      <c r="J15" s="34"/>
      <c r="K15" s="35"/>
      <c r="L15" s="35"/>
      <c r="M15" s="35"/>
      <c r="N15" s="35"/>
      <c r="O15" s="3"/>
    </row>
    <row r="16" spans="1:15">
      <c r="A16" s="1" t="s">
        <v>306</v>
      </c>
      <c r="B16" s="1" t="s">
        <v>8</v>
      </c>
      <c r="C16" s="1">
        <v>22</v>
      </c>
      <c r="D16" s="20" t="s">
        <v>501</v>
      </c>
      <c r="E16" s="20"/>
      <c r="F16" s="1"/>
      <c r="G16" s="1"/>
      <c r="H16" s="1"/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  <c r="O16" s="3"/>
    </row>
    <row r="17" spans="1:15">
      <c r="A17" s="1" t="s">
        <v>307</v>
      </c>
      <c r="B17" s="1" t="s">
        <v>9</v>
      </c>
      <c r="C17" s="1">
        <v>25</v>
      </c>
      <c r="D17" s="20" t="s">
        <v>501</v>
      </c>
      <c r="E17" s="1"/>
      <c r="F17" s="1"/>
      <c r="G17" s="1"/>
      <c r="H17" s="1"/>
      <c r="I17" s="3"/>
      <c r="J17" s="34"/>
      <c r="K17" s="35"/>
      <c r="L17" s="35"/>
      <c r="M17" s="35"/>
      <c r="N17" s="35"/>
      <c r="O17" s="3"/>
    </row>
    <row r="18" spans="1:15">
      <c r="A18" s="1" t="s">
        <v>502</v>
      </c>
      <c r="B18" s="1" t="s">
        <v>7</v>
      </c>
      <c r="C18" s="1"/>
      <c r="D18" s="20" t="s">
        <v>501</v>
      </c>
      <c r="E18" s="1"/>
      <c r="F18" s="1"/>
      <c r="G18" s="1"/>
      <c r="H18" s="1"/>
      <c r="I18" s="3"/>
      <c r="J18" s="34"/>
      <c r="K18" s="35"/>
      <c r="L18" s="35"/>
      <c r="M18" s="35"/>
      <c r="N18" s="35"/>
      <c r="O18" s="3"/>
    </row>
    <row r="19" spans="1:15">
      <c r="A19" s="1"/>
      <c r="B19" s="1"/>
      <c r="C19" s="1"/>
      <c r="D19" s="20"/>
      <c r="E19" s="20"/>
      <c r="F19" s="20"/>
      <c r="G19" s="1"/>
      <c r="H19" s="2"/>
      <c r="I19" s="3"/>
      <c r="J19" s="34"/>
      <c r="K19" s="35"/>
      <c r="L19" s="35"/>
      <c r="M19" s="35"/>
      <c r="N19" s="35"/>
      <c r="O19" s="3"/>
    </row>
    <row r="20" spans="1:15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  <c r="O20" s="3"/>
    </row>
    <row r="21" spans="1:15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  <c r="O21" s="3"/>
    </row>
    <row r="22" spans="1:15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  <c r="O22" s="3"/>
    </row>
    <row r="23" spans="1:15">
      <c r="A23" s="3" t="s">
        <v>42</v>
      </c>
      <c r="B23" s="3"/>
      <c r="C23" s="3"/>
      <c r="D23" s="23">
        <f>SUM(D2:D20)</f>
        <v>183652233</v>
      </c>
      <c r="E23" s="23">
        <f>SUM(E2:E20)</f>
        <v>198129850</v>
      </c>
      <c r="F23" s="23">
        <f>SUM(F2:F20)</f>
        <v>147564262</v>
      </c>
      <c r="G23" s="23">
        <f>SUM(G2:G20)</f>
        <v>74875969</v>
      </c>
      <c r="H23" s="23">
        <f>SUM(H2:H20)</f>
        <v>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  <c r="O23" s="3"/>
    </row>
    <row r="24" spans="1:15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  <c r="O24" s="3"/>
    </row>
    <row r="25" spans="1:15">
      <c r="A25" s="3" t="s">
        <v>40</v>
      </c>
      <c r="B25" s="3"/>
      <c r="C25" s="3"/>
      <c r="D25" s="25">
        <f>D34-D23</f>
        <v>-29005233</v>
      </c>
      <c r="E25" s="25">
        <f>E34-E23</f>
        <v>-32657560</v>
      </c>
      <c r="F25" s="25">
        <f>F34-F23</f>
        <v>29491088.300000012</v>
      </c>
      <c r="G25" s="25">
        <f>G34-G23</f>
        <v>114573255.82100001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  <c r="O25" s="3"/>
    </row>
    <row r="26" spans="1:15">
      <c r="A26" s="3" t="s">
        <v>41</v>
      </c>
      <c r="B26" s="3"/>
      <c r="C26" s="3"/>
      <c r="D26" s="25">
        <f>D33-D23</f>
        <v>4242767</v>
      </c>
      <c r="E26" s="25">
        <f>E33-E23</f>
        <v>2917800</v>
      </c>
      <c r="F26" s="25">
        <f>F33-F23</f>
        <v>67556723.5</v>
      </c>
      <c r="G26" s="25">
        <f>G33-G23</f>
        <v>155303485.48500001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  <c r="O26" s="3"/>
    </row>
    <row r="27" spans="1:15">
      <c r="A27" s="3" t="s">
        <v>43</v>
      </c>
      <c r="B27" s="3"/>
      <c r="C27" s="3"/>
      <c r="D27" s="25">
        <f>D32-D23</f>
        <v>12292767</v>
      </c>
      <c r="E27" s="25">
        <f>E32-E23</f>
        <v>11531300</v>
      </c>
      <c r="F27" s="25">
        <f>F32-F23</f>
        <v>76773168.5</v>
      </c>
      <c r="G27" s="25">
        <f>G32-G23</f>
        <v>165165081.63500002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  <c r="O27" s="3"/>
    </row>
    <row r="28" spans="1:15">
      <c r="A28" s="3" t="s">
        <v>44</v>
      </c>
      <c r="B28" s="3"/>
      <c r="C28" s="3"/>
      <c r="D28" s="25">
        <f>D31-D23</f>
        <v>24171767</v>
      </c>
      <c r="E28" s="25">
        <f>E31-E23</f>
        <v>24241830</v>
      </c>
      <c r="F28" s="25">
        <f>F31-F23</f>
        <v>90373435.600000024</v>
      </c>
      <c r="G28" s="25">
        <f>G31-G23</f>
        <v>179717367.43200004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  <c r="O28" s="3"/>
    </row>
    <row r="29" spans="1:15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5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5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FBED6-FFCC-014E-91FF-570F52F25169}">
  <dimension ref="A1:P37"/>
  <sheetViews>
    <sheetView zoomScale="125" workbookViewId="0">
      <selection activeCell="H19" sqref="H19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3" style="55" customWidth="1"/>
    <col min="10" max="14" width="20.83203125" style="55" customWidth="1"/>
    <col min="15" max="15" width="1.33203125" style="55" customWidth="1"/>
    <col min="16" max="16384" width="10.83203125" style="55"/>
  </cols>
  <sheetData>
    <row r="1" spans="1:15" ht="47">
      <c r="A1" s="71" t="s">
        <v>15</v>
      </c>
      <c r="B1" s="71" t="s">
        <v>16</v>
      </c>
      <c r="C1" s="71" t="s">
        <v>17</v>
      </c>
      <c r="D1" s="71" t="s">
        <v>0</v>
      </c>
      <c r="E1" s="71" t="s">
        <v>1</v>
      </c>
      <c r="F1" s="71" t="s">
        <v>2</v>
      </c>
      <c r="G1" s="71" t="s">
        <v>3</v>
      </c>
      <c r="H1" s="71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Second Apron Team</v>
      </c>
      <c r="M1" s="3"/>
      <c r="N1" s="3"/>
      <c r="O1" s="3"/>
    </row>
    <row r="2" spans="1:15" ht="34">
      <c r="A2" s="2" t="s">
        <v>73</v>
      </c>
      <c r="B2" s="2" t="s">
        <v>6</v>
      </c>
      <c r="C2" s="2">
        <v>27</v>
      </c>
      <c r="D2" s="22">
        <v>54126450</v>
      </c>
      <c r="E2" s="22">
        <v>58456566</v>
      </c>
      <c r="F2" s="22">
        <v>62786682</v>
      </c>
      <c r="G2" s="22">
        <v>67116798</v>
      </c>
      <c r="H2" s="49">
        <v>71446914</v>
      </c>
      <c r="I2" s="3"/>
      <c r="J2" s="97" t="s">
        <v>34</v>
      </c>
      <c r="K2" s="97"/>
      <c r="L2" s="97"/>
      <c r="M2" s="97"/>
      <c r="N2" s="97"/>
      <c r="O2" s="3"/>
    </row>
    <row r="3" spans="1:15">
      <c r="A3" s="2" t="s">
        <v>74</v>
      </c>
      <c r="B3" s="2" t="s">
        <v>7</v>
      </c>
      <c r="C3" s="2">
        <v>29</v>
      </c>
      <c r="D3" s="22">
        <v>53142264</v>
      </c>
      <c r="E3" s="22">
        <v>57078728</v>
      </c>
      <c r="F3" s="22">
        <v>61015192</v>
      </c>
      <c r="G3" s="22">
        <v>64951656</v>
      </c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75</v>
      </c>
      <c r="B4" s="2" t="s">
        <v>5</v>
      </c>
      <c r="C4" s="2">
        <v>31</v>
      </c>
      <c r="D4" s="22">
        <v>28100000</v>
      </c>
      <c r="E4" s="22">
        <v>30348000</v>
      </c>
      <c r="F4" s="22">
        <v>32596000</v>
      </c>
      <c r="G4" s="49">
        <v>34844000</v>
      </c>
      <c r="H4" s="2"/>
      <c r="I4" s="3"/>
      <c r="J4" s="9" t="str" cm="1">
        <f t="array" ref="J4">IFERROR(INDEX($A$2:$A$17,SMALL(IF($B$2:$B$17="PG",ROW($B$2:$B$17)-1),ROW(A1))),"")</f>
        <v>Derrick White</v>
      </c>
      <c r="K4" s="3" t="str" cm="1">
        <f t="array" ref="K4">IFERROR(INDEX($A$2:$A$17,SMALL(IF($B$2:$B$17="SG",ROW($B$2:$B$17)-1),ROW(A1))),"")</f>
        <v>Anfernee Simons</v>
      </c>
      <c r="L4" s="3" t="str" cm="1">
        <f t="array" ref="L4">IFERROR(INDEX($A$2:$A$17,SMALL(IF($B$2:$B$17="SF",ROW($B$2:$B$17)-1),ROW(U1))),"")</f>
        <v>Jaylen Brown</v>
      </c>
      <c r="M4" s="3" t="str" cm="1">
        <f t="array" ref="M4">IFERROR(INDEX($A$2:$A$17,SMALL(IF($B$2:$B$17="PF",ROW($B$2:$B$17)-1),ROW(A1))),"")</f>
        <v>Jayson Tatum</v>
      </c>
      <c r="N4" s="3" t="str" cm="1">
        <f t="array" ref="N4">IFERROR(INDEX($A$2:$A$17,SMALL(IF($B$2:$B$17="C",ROW($B$2:$B$17)-1),ROW(A1))),"")</f>
        <v>Xavier Tillman</v>
      </c>
      <c r="O4" s="3"/>
    </row>
    <row r="5" spans="1:15">
      <c r="A5" s="2" t="s">
        <v>76</v>
      </c>
      <c r="B5" s="2" t="s">
        <v>8</v>
      </c>
      <c r="C5" s="2">
        <v>26</v>
      </c>
      <c r="D5" s="22">
        <v>27678571</v>
      </c>
      <c r="E5" s="2"/>
      <c r="F5" s="2"/>
      <c r="G5" s="2"/>
      <c r="H5" s="2"/>
      <c r="I5" s="3"/>
      <c r="J5" s="7" t="str" cm="1">
        <f t="array" ref="J5">IFERROR(INDEX($A$2:$A$17,SMALL(IF($B$2:$B$17="PG",ROW($B$2:$B$17)-1),ROW(A2))),"")</f>
        <v>Payton Pritchard</v>
      </c>
      <c r="K5" s="3" t="str" cm="1">
        <f t="array" ref="K5">IFERROR(INDEX($A$2:$A$17,SMALL(IF($B$2:$B$17="SG",ROW($B$2:$B$17)-1),ROW(A2))),"")</f>
        <v>Baylor Scheierman</v>
      </c>
      <c r="L5" s="3" t="str" cm="1">
        <f t="array" ref="L5">IFERROR(INDEX($A$2:$A$17,SMALL(IF($B$2:$B$17="SF",ROW($B$2:$B$17)-1),ROW(A2))),"")</f>
        <v>Sam Hauser</v>
      </c>
      <c r="M5" s="3" t="str" cm="1">
        <f t="array" ref="M5">IFERROR(INDEX($A$2:$A$17,SMALL(IF($B$2:$B$17="PF",ROW($B$2:$B$17)-1),ROW(A2))),"")</f>
        <v>Georges Niang</v>
      </c>
      <c r="N5" s="3" t="str" cm="1">
        <f t="array" ref="N5">IFERROR(INDEX($A$2:$A$17,SMALL(IF($B$2:$B$17="C",ROW($B$2:$B$17)-1),ROW(A2))),"")</f>
        <v>Luka Garza</v>
      </c>
      <c r="O5" s="3"/>
    </row>
    <row r="6" spans="1:15">
      <c r="A6" s="2" t="s">
        <v>77</v>
      </c>
      <c r="B6" s="2" t="s">
        <v>7</v>
      </c>
      <c r="C6" s="2">
        <v>28</v>
      </c>
      <c r="D6" s="22">
        <v>10044644</v>
      </c>
      <c r="E6" s="22">
        <v>10848215</v>
      </c>
      <c r="F6" s="22">
        <v>11651785</v>
      </c>
      <c r="G6" s="22">
        <v>12455356</v>
      </c>
      <c r="H6" s="2"/>
      <c r="I6" s="3"/>
      <c r="J6" s="7" t="str" cm="1">
        <f t="array" ref="J6">IFERROR(INDEX($A$2:$A$17,SMALL(IF($B$2:$B$17="PG",ROW($B$2:$B$17)-1),ROW(A3))),"")</f>
        <v>Hayden Gray</v>
      </c>
      <c r="K6" s="3" t="str" cm="1">
        <f t="array" ref="K6">IFERROR(INDEX($A$2:$A$17,SMALL(IF($B$2:$B$17="SG",ROW($B$2:$B$17)-1),ROW(A3))),"")</f>
        <v/>
      </c>
      <c r="L6" s="3" t="str" cm="1">
        <f t="array" ref="L6">IFERROR(INDEX($A$2:$A$17,SMALL(IF($B$2:$B$17="SF",ROW($B$2:$B$17)-1),ROW(A3))),"")</f>
        <v>Hugo Gonzalez</v>
      </c>
      <c r="M6" s="3" t="str" cm="1">
        <f t="array" ref="M6">IFERROR(INDEX($A$2:$A$17,SMALL(IF($B$2:$B$17="PF",ROW($B$2:$B$17)-1),ROW(A3))),"")</f>
        <v/>
      </c>
      <c r="N6" s="3" t="str" cm="1">
        <f t="array" ref="N6">IFERROR(INDEX($A$2:$A$17,SMALL(IF($B$2:$B$17="C",ROW($B$2:$B$17)-1),ROW(A3))),"")</f>
        <v>Neemias Queta</v>
      </c>
      <c r="O6" s="3"/>
    </row>
    <row r="7" spans="1:15">
      <c r="A7" s="2" t="s">
        <v>78</v>
      </c>
      <c r="B7" s="2" t="s">
        <v>6</v>
      </c>
      <c r="C7" s="2">
        <v>32</v>
      </c>
      <c r="D7" s="22">
        <v>8200000</v>
      </c>
      <c r="E7" s="2"/>
      <c r="F7" s="2"/>
      <c r="G7" s="2"/>
      <c r="H7" s="2"/>
      <c r="I7" s="3"/>
      <c r="J7" s="7" t="str" cm="1">
        <f t="array" ref="J7">IFERROR(INDEX($A$2:$A$17,SMALL(IF($B$2:$B$17="PG",ROW($B$2:$B$17)-1),ROW(A4))),"")</f>
        <v/>
      </c>
      <c r="K7" s="3" t="str" cm="1">
        <f t="array" ref="K7">IFERROR(INDEX($A$2:$A$17,SMALL(IF($B$2:$B$17="SG",ROW($B$2:$B$17)-1),ROW(A4))),"")</f>
        <v/>
      </c>
      <c r="L7" s="3" t="str" cm="1">
        <f t="array" ref="L7">IFERROR(INDEX($A$2:$A$17,SMALL(IF($B$2:$B$17="SF",ROW($B$2:$B$17)-1),ROW(A4))),"")</f>
        <v>Josh Minott</v>
      </c>
      <c r="M7" s="3" t="str" cm="1">
        <f t="array" ref="M7">IFERROR(INDEX($A$2:$A$17,SMALL(IF($B$2:$B$17="PF",ROW($B$2:$B$17)-1),ROW(A4))),"")</f>
        <v/>
      </c>
      <c r="N7" s="3" t="str" cm="1">
        <f t="array" ref="N7">IFERROR(INDEX($A$2:$A$17,SMALL(IF($B$2:$B$17="C",ROW($B$2:$B$17)-1),ROW(A4))),"")</f>
        <v/>
      </c>
      <c r="O7" s="3"/>
    </row>
    <row r="8" spans="1:15">
      <c r="A8" s="2" t="s">
        <v>79</v>
      </c>
      <c r="B8" s="2" t="s">
        <v>5</v>
      </c>
      <c r="C8" s="2">
        <v>28</v>
      </c>
      <c r="D8" s="22">
        <v>7232143</v>
      </c>
      <c r="E8" s="22">
        <v>7767857</v>
      </c>
      <c r="F8" s="22">
        <v>8303571</v>
      </c>
      <c r="G8" s="2"/>
      <c r="H8" s="2"/>
      <c r="I8" s="3"/>
      <c r="J8" s="7" t="str" cm="1">
        <f t="array" ref="J8">IFERROR(INDEX($A$2:$A$17,SMALL(IF($B$2:$B$17="PG",ROW($B$2:$B$17)-1),ROW(A5))),"")</f>
        <v/>
      </c>
      <c r="K8" s="3" t="str" cm="1">
        <f t="array" ref="K8">IFERROR(INDEX($A$2:$A$17,SMALL(IF($B$2:$B$17="SG",ROW($B$2:$B$17)-1),ROW(A5))),"")</f>
        <v/>
      </c>
      <c r="L8" s="3" t="str" cm="1">
        <f t="array" ref="L8">IFERROR(INDEX($A$2:$A$17,SMALL(IF($B$2:$B$17="SF",ROW($B$2:$B$17)-1),ROW(A5))),"")</f>
        <v>Jordan Walsh</v>
      </c>
      <c r="M8" s="3" t="str" cm="1">
        <f t="array" ref="M8">IFERROR(INDEX($A$2:$A$17,SMALL(IF($B$2:$B$17="PF",ROW($B$2:$B$17)-1),ROW(A5))),"")</f>
        <v/>
      </c>
      <c r="N8" s="3" t="str" cm="1">
        <f t="array" ref="N8">IFERROR(INDEX($A$2:$A$17,SMALL(IF($B$2:$B$17="C",ROW($B$2:$B$17)-1),ROW(A5))),"")</f>
        <v/>
      </c>
      <c r="O8" s="3"/>
    </row>
    <row r="9" spans="1:15">
      <c r="A9" s="129" t="s">
        <v>548</v>
      </c>
      <c r="B9" s="129">
        <v>33</v>
      </c>
      <c r="C9" s="129" t="s">
        <v>6</v>
      </c>
      <c r="D9" s="130">
        <v>2296274</v>
      </c>
      <c r="E9" s="130"/>
      <c r="F9" s="130"/>
      <c r="G9" s="130"/>
      <c r="H9" s="129"/>
      <c r="I9" s="3"/>
      <c r="J9" s="7" t="str" cm="1">
        <f t="array" ref="J9">IFERROR(INDEX($A$2:$A$17,SMALL(IF($B$2:$B$17="PG",ROW($B$2:$B$17)-1),ROW(A6))),"")</f>
        <v/>
      </c>
      <c r="K9" s="3" t="str" cm="1">
        <f t="array" ref="K9">IFERROR(INDEX($A$2:$A$17,SMALL(IF($B$2:$B$17="SG",ROW($B$2:$B$17)-1),ROW(A6))),"")</f>
        <v/>
      </c>
      <c r="L9" s="3" t="str" cm="1">
        <f t="array" ref="L9">IFERROR(INDEX($A$2:$A$17,SMALL(IF($B$2:$B$17="SF",ROW($B$2:$B$17)-1),ROW(A6))),"")</f>
        <v/>
      </c>
      <c r="M9" s="3" t="str" cm="1">
        <f t="array" ref="M9">IFERROR(INDEX($A$2:$A$17,SMALL(IF($B$2:$B$17="PF",ROW($B$2:$B$17)-1),ROW(A6))),"")</f>
        <v/>
      </c>
      <c r="N9" s="3" t="str" cm="1">
        <f t="array" ref="N9">IFERROR(INDEX($A$2:$A$17,SMALL(IF($B$2:$B$17="C",ROW($B$2:$B$17)-1),ROW(A6))),"")</f>
        <v/>
      </c>
      <c r="O9" s="3"/>
    </row>
    <row r="10" spans="1:15">
      <c r="A10" s="2" t="s">
        <v>80</v>
      </c>
      <c r="B10" s="2" t="s">
        <v>7</v>
      </c>
      <c r="C10" s="2">
        <v>19</v>
      </c>
      <c r="D10" s="22">
        <v>2783880</v>
      </c>
      <c r="E10" s="22">
        <v>2923560</v>
      </c>
      <c r="F10" s="50">
        <v>3062640</v>
      </c>
      <c r="G10" s="50">
        <v>5528065</v>
      </c>
      <c r="H10" s="2" t="s">
        <v>14</v>
      </c>
      <c r="I10" s="3"/>
      <c r="J10" s="7" t="str" cm="1">
        <f t="array" ref="J10">IFERROR(INDEX($A$2:$A$17,SMALL(IF($B$2:$B$17="PG",ROW($B$2:$B$17)-1),ROW(A7))),"")</f>
        <v/>
      </c>
      <c r="K10" s="3" t="str" cm="1">
        <f t="array" ref="K10">IFERROR(INDEX($A$2:$A$17,SMALL(IF($B$2:$B$17="SG",ROW($B$2:$B$17)-1),ROW(A7))),"")</f>
        <v/>
      </c>
      <c r="L10" s="3" t="str" cm="1">
        <f t="array" ref="L10">IFERROR(INDEX($A$2:$A$17,SMALL(IF($B$2:$B$17="SF",ROW($B$2:$B$17)-1),ROW(A7))),"")</f>
        <v/>
      </c>
      <c r="M10" s="3" t="str" cm="1">
        <f t="array" ref="M10">IFERROR(INDEX($A$2:$A$17,SMALL(IF($B$2:$B$17="PF",ROW($B$2:$B$17)-1),ROW(A7))),"")</f>
        <v/>
      </c>
      <c r="N10" s="3" t="str" cm="1">
        <f t="array" ref="N10">IFERROR(INDEX($A$2:$A$17,SMALL(IF($B$2:$B$17="C",ROW($B$2:$B$17)-1),ROW(A7))),"")</f>
        <v/>
      </c>
      <c r="O10" s="3"/>
    </row>
    <row r="11" spans="1:15" ht="47" customHeight="1">
      <c r="A11" s="2" t="s">
        <v>81</v>
      </c>
      <c r="B11" s="2" t="s">
        <v>8</v>
      </c>
      <c r="C11" s="2">
        <v>25</v>
      </c>
      <c r="D11" s="22">
        <v>2619000</v>
      </c>
      <c r="E11" s="50">
        <v>2744040</v>
      </c>
      <c r="F11" s="50">
        <v>4952993</v>
      </c>
      <c r="G11" s="2" t="s">
        <v>14</v>
      </c>
      <c r="H11" s="2"/>
      <c r="I11" s="3"/>
      <c r="J11" s="96" t="s">
        <v>544</v>
      </c>
      <c r="K11" s="96"/>
      <c r="L11" s="96"/>
      <c r="M11" s="96"/>
      <c r="N11" s="96"/>
      <c r="O11" s="3"/>
    </row>
    <row r="12" spans="1:15">
      <c r="A12" s="2" t="s">
        <v>82</v>
      </c>
      <c r="B12" s="2" t="s">
        <v>9</v>
      </c>
      <c r="C12" s="2">
        <v>27</v>
      </c>
      <c r="D12" s="22">
        <v>2546675</v>
      </c>
      <c r="E12" s="2"/>
      <c r="F12" s="2"/>
      <c r="G12" s="2"/>
      <c r="H12" s="2"/>
      <c r="I12" s="3"/>
      <c r="J12" s="7"/>
      <c r="K12" s="3"/>
      <c r="L12" s="3"/>
      <c r="M12" s="3"/>
      <c r="N12" s="3"/>
      <c r="O12" s="3"/>
    </row>
    <row r="13" spans="1:15">
      <c r="A13" s="2" t="s">
        <v>83</v>
      </c>
      <c r="B13" s="2" t="s">
        <v>9</v>
      </c>
      <c r="C13" s="2">
        <v>27</v>
      </c>
      <c r="D13" s="22">
        <v>2461463</v>
      </c>
      <c r="E13" s="22">
        <v>2801346</v>
      </c>
      <c r="F13" s="2"/>
      <c r="G13" s="2"/>
      <c r="H13" s="2"/>
      <c r="I13" s="3"/>
      <c r="J13" s="7"/>
      <c r="K13" s="3"/>
      <c r="L13" s="3"/>
      <c r="M13" s="3"/>
      <c r="N13" s="3"/>
      <c r="O13" s="3"/>
    </row>
    <row r="14" spans="1:15">
      <c r="A14" s="2" t="s">
        <v>84</v>
      </c>
      <c r="B14" s="2" t="s">
        <v>7</v>
      </c>
      <c r="C14" s="2">
        <v>23</v>
      </c>
      <c r="D14" s="22">
        <v>2378870</v>
      </c>
      <c r="E14" s="50">
        <v>2584539</v>
      </c>
      <c r="F14" s="2"/>
      <c r="G14" s="2"/>
      <c r="H14" s="2"/>
      <c r="I14" s="3"/>
      <c r="J14" s="7"/>
      <c r="K14" s="3"/>
      <c r="L14" s="3"/>
      <c r="M14" s="3"/>
      <c r="N14" s="3"/>
      <c r="O14" s="3"/>
    </row>
    <row r="15" spans="1:15">
      <c r="A15" s="2" t="s">
        <v>85</v>
      </c>
      <c r="B15" s="2" t="s">
        <v>9</v>
      </c>
      <c r="C15" s="2">
        <v>26</v>
      </c>
      <c r="D15" s="78">
        <v>2349578</v>
      </c>
      <c r="E15" s="50">
        <v>2667944</v>
      </c>
      <c r="F15" s="2"/>
      <c r="G15" s="2"/>
      <c r="H15" s="2"/>
      <c r="I15" s="3"/>
      <c r="J15" s="7"/>
      <c r="K15" s="3"/>
      <c r="L15" s="3"/>
      <c r="M15" s="3"/>
      <c r="N15" s="3"/>
      <c r="O15" s="3"/>
    </row>
    <row r="16" spans="1:15">
      <c r="A16" s="2" t="s">
        <v>86</v>
      </c>
      <c r="B16" s="2" t="s">
        <v>7</v>
      </c>
      <c r="C16" s="2">
        <v>21</v>
      </c>
      <c r="D16" s="78">
        <v>2221677</v>
      </c>
      <c r="E16" s="50">
        <v>2406205</v>
      </c>
      <c r="F16" s="2"/>
      <c r="G16" s="2"/>
      <c r="H16" s="2"/>
      <c r="I16" s="3"/>
      <c r="J16" s="7"/>
      <c r="K16" s="3"/>
      <c r="L16" s="3"/>
      <c r="M16" s="3"/>
      <c r="N16" s="3"/>
      <c r="O16" s="3"/>
    </row>
    <row r="17" spans="1:16">
      <c r="A17" s="2" t="s">
        <v>87</v>
      </c>
      <c r="B17" s="2" t="s">
        <v>5</v>
      </c>
      <c r="C17" s="2">
        <v>22</v>
      </c>
      <c r="D17" s="22">
        <v>0</v>
      </c>
      <c r="E17" s="2" t="s">
        <v>14</v>
      </c>
      <c r="F17" s="2"/>
      <c r="G17" s="2"/>
      <c r="H17" s="2"/>
      <c r="I17" s="3"/>
      <c r="J17" s="7"/>
      <c r="K17" s="3"/>
      <c r="L17" s="3"/>
      <c r="M17" s="3"/>
      <c r="N17" s="3"/>
      <c r="O17" s="3"/>
    </row>
    <row r="18" spans="1:16">
      <c r="A18" s="2" t="s">
        <v>88</v>
      </c>
      <c r="B18" s="2" t="s">
        <v>6</v>
      </c>
      <c r="C18" s="2">
        <v>25</v>
      </c>
      <c r="D18" s="2" t="s">
        <v>10</v>
      </c>
      <c r="E18" s="2" t="s">
        <v>14</v>
      </c>
      <c r="F18" s="2"/>
      <c r="G18" s="2"/>
      <c r="H18" s="2"/>
      <c r="I18" s="3"/>
      <c r="J18" s="7"/>
      <c r="K18" s="3"/>
      <c r="L18" s="3"/>
      <c r="M18" s="3"/>
      <c r="N18" s="3"/>
      <c r="O18" s="3"/>
    </row>
    <row r="19" spans="1:16">
      <c r="A19" s="1" t="s">
        <v>46</v>
      </c>
      <c r="B19" s="1" t="s">
        <v>7</v>
      </c>
      <c r="C19" s="1">
        <v>23</v>
      </c>
      <c r="D19" s="20" t="s">
        <v>10</v>
      </c>
      <c r="E19" s="20" t="s">
        <v>10</v>
      </c>
      <c r="F19" s="20" t="s">
        <v>14</v>
      </c>
      <c r="G19" s="2"/>
      <c r="H19" s="2"/>
      <c r="I19" s="3"/>
      <c r="J19" s="7"/>
      <c r="K19" s="3"/>
      <c r="L19" s="3"/>
      <c r="M19" s="3"/>
      <c r="N19" s="3"/>
      <c r="O19" s="3"/>
    </row>
    <row r="20" spans="1:16">
      <c r="A20" s="1"/>
      <c r="B20" s="1"/>
      <c r="C20" s="1"/>
      <c r="D20" s="20"/>
      <c r="E20" s="20"/>
      <c r="F20" s="20"/>
      <c r="G20" s="2"/>
      <c r="H20" s="2"/>
      <c r="I20" s="3"/>
      <c r="J20" s="7"/>
      <c r="K20" s="3"/>
      <c r="L20" s="3"/>
      <c r="M20" s="3"/>
      <c r="N20" s="3"/>
      <c r="O20" s="3"/>
    </row>
    <row r="21" spans="1:16">
      <c r="A21" s="1"/>
      <c r="B21" s="1"/>
      <c r="C21" s="1"/>
      <c r="D21" s="20"/>
      <c r="E21" s="20"/>
      <c r="F21" s="20"/>
      <c r="G21" s="2"/>
      <c r="H21" s="2"/>
      <c r="I21" s="3"/>
      <c r="J21" s="7"/>
      <c r="K21" s="3"/>
      <c r="L21" s="3"/>
      <c r="M21" s="3"/>
      <c r="N21" s="3"/>
      <c r="O21" s="3"/>
    </row>
    <row r="22" spans="1:16">
      <c r="A22" s="1"/>
      <c r="B22" s="1"/>
      <c r="C22" s="1"/>
      <c r="D22" s="20"/>
      <c r="E22" s="20"/>
      <c r="F22" s="20"/>
      <c r="G22" s="2"/>
      <c r="H22" s="2"/>
      <c r="I22" s="3"/>
      <c r="J22" s="7"/>
      <c r="K22" s="3"/>
      <c r="L22" s="3"/>
      <c r="M22" s="3"/>
      <c r="N22" s="3"/>
      <c r="O22" s="3"/>
    </row>
    <row r="23" spans="1:16">
      <c r="A23" s="2"/>
      <c r="B23" s="2"/>
      <c r="C23" s="2"/>
      <c r="D23" s="2"/>
      <c r="E23" s="2"/>
      <c r="F23" s="2"/>
      <c r="G23" s="2"/>
      <c r="H23" s="2"/>
      <c r="I23" s="3"/>
      <c r="J23" s="7"/>
      <c r="K23" s="3"/>
      <c r="L23" s="3"/>
      <c r="M23" s="3"/>
      <c r="N23" s="3"/>
      <c r="O23" s="3"/>
    </row>
    <row r="24" spans="1:16">
      <c r="A24" s="3" t="s">
        <v>42</v>
      </c>
      <c r="B24" s="3"/>
      <c r="C24" s="3"/>
      <c r="D24" s="23">
        <f>SUM(D2:D18)</f>
        <v>208181489</v>
      </c>
      <c r="E24" s="23">
        <f t="shared" ref="E24:H24" si="0">SUM(E2:E18)</f>
        <v>180627000</v>
      </c>
      <c r="F24" s="23">
        <f t="shared" si="0"/>
        <v>184368863</v>
      </c>
      <c r="G24" s="23">
        <f t="shared" si="0"/>
        <v>184895875</v>
      </c>
      <c r="H24" s="23">
        <f t="shared" si="0"/>
        <v>71446914</v>
      </c>
      <c r="I24" s="3"/>
      <c r="J24" s="7"/>
      <c r="K24" s="3"/>
      <c r="L24" s="3"/>
      <c r="M24" s="3"/>
      <c r="N24" s="3"/>
      <c r="O24" s="3"/>
    </row>
    <row r="25" spans="1:16">
      <c r="A25" s="3"/>
      <c r="B25" s="3"/>
      <c r="C25" s="3"/>
      <c r="D25" s="24"/>
      <c r="E25" s="3"/>
      <c r="F25" s="3"/>
      <c r="G25" s="3"/>
      <c r="H25" s="3"/>
      <c r="I25" s="3"/>
      <c r="J25" s="7"/>
      <c r="K25" s="3"/>
      <c r="L25" s="3"/>
      <c r="M25" s="3"/>
      <c r="N25" s="3"/>
      <c r="O25" s="3"/>
    </row>
    <row r="26" spans="1:16">
      <c r="A26" s="3" t="s">
        <v>40</v>
      </c>
      <c r="B26" s="3"/>
      <c r="C26" s="3"/>
      <c r="D26" s="25">
        <f>D35-D24</f>
        <v>-53534489</v>
      </c>
      <c r="E26" s="25">
        <f>E35-E24</f>
        <v>-15154710</v>
      </c>
      <c r="F26" s="25">
        <f>F35-F24</f>
        <v>-7313512.6999999881</v>
      </c>
      <c r="G26" s="25">
        <f>G35-G24</f>
        <v>4553349.8210000098</v>
      </c>
      <c r="H26" s="25">
        <f>H35-H24</f>
        <v>131263756.55847001</v>
      </c>
      <c r="I26" s="3"/>
      <c r="J26" s="7"/>
      <c r="K26" s="3"/>
      <c r="L26" s="3"/>
      <c r="M26" s="3"/>
      <c r="N26" s="3"/>
      <c r="O26" s="3"/>
    </row>
    <row r="27" spans="1:16">
      <c r="A27" s="3" t="s">
        <v>41</v>
      </c>
      <c r="B27" s="3"/>
      <c r="C27" s="3"/>
      <c r="D27" s="25">
        <f>D34-D24</f>
        <v>-20286489</v>
      </c>
      <c r="E27" s="25">
        <f>E34-E24</f>
        <v>20420650</v>
      </c>
      <c r="F27" s="25">
        <f>F34-F24</f>
        <v>30752122.5</v>
      </c>
      <c r="G27" s="25">
        <f>G34-G24</f>
        <v>45283579.485000014</v>
      </c>
      <c r="H27" s="25">
        <f>H34-H24</f>
        <v>174845102.29895002</v>
      </c>
      <c r="I27" s="3"/>
      <c r="J27" s="7"/>
      <c r="K27" s="3"/>
      <c r="L27" s="3"/>
      <c r="M27" s="3"/>
      <c r="N27" s="3"/>
      <c r="O27" s="3"/>
    </row>
    <row r="28" spans="1:16">
      <c r="A28" s="3" t="s">
        <v>43</v>
      </c>
      <c r="B28" s="3"/>
      <c r="C28" s="3"/>
      <c r="D28" s="25">
        <f>D33-D24</f>
        <v>-12236489</v>
      </c>
      <c r="E28" s="25">
        <f>E33-E24</f>
        <v>29034150</v>
      </c>
      <c r="F28" s="25">
        <f>F33-F24</f>
        <v>39968567.5</v>
      </c>
      <c r="G28" s="25">
        <f>G33-G24</f>
        <v>55145175.63500002</v>
      </c>
      <c r="H28" s="25">
        <f>H33-H24</f>
        <v>185397010.17945004</v>
      </c>
      <c r="I28" s="3"/>
      <c r="J28" s="7"/>
      <c r="K28" s="1"/>
      <c r="L28" s="1"/>
      <c r="M28" s="1"/>
      <c r="N28" s="20"/>
      <c r="O28" s="20"/>
      <c r="P28" s="89"/>
    </row>
    <row r="29" spans="1:16">
      <c r="A29" s="3" t="s">
        <v>44</v>
      </c>
      <c r="B29" s="3"/>
      <c r="C29" s="3"/>
      <c r="D29" s="25">
        <f>D32-D24</f>
        <v>-357489</v>
      </c>
      <c r="E29" s="25">
        <f>E32-E24</f>
        <v>41744680</v>
      </c>
      <c r="F29" s="25">
        <f>F32-F24</f>
        <v>53568834.600000024</v>
      </c>
      <c r="G29" s="25">
        <f>G32-G24</f>
        <v>69697461.432000041</v>
      </c>
      <c r="H29" s="25">
        <f>H32-H24</f>
        <v>200967955.98224008</v>
      </c>
      <c r="I29" s="3"/>
      <c r="J29" s="7"/>
      <c r="K29" s="3"/>
      <c r="L29" s="3"/>
      <c r="M29" s="3"/>
      <c r="N29" s="3"/>
      <c r="O29" s="3"/>
    </row>
    <row r="30" spans="1:16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6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6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J11:N11"/>
    <mergeCell ref="A31:H31"/>
  </mergeCells>
  <conditionalFormatting sqref="D26:H29">
    <cfRule type="cellIs" dxfId="57" priority="1" operator="lessThan">
      <formula>0</formula>
    </cfRule>
    <cfRule type="cellIs" dxfId="56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72B5A-245D-7447-B362-D990A6D20D29}">
  <dimension ref="A1:O30"/>
  <sheetViews>
    <sheetView topLeftCell="F1" zoomScale="112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83203125" style="55" customWidth="1"/>
    <col min="10" max="14" width="20.83203125" style="55" customWidth="1"/>
    <col min="15" max="15" width="2.83203125" style="55" customWidth="1"/>
    <col min="16" max="16384" width="10.83203125" style="55"/>
  </cols>
  <sheetData>
    <row r="1" spans="1:15" ht="47">
      <c r="A1" s="60" t="s">
        <v>15</v>
      </c>
      <c r="B1" s="60" t="s">
        <v>16</v>
      </c>
      <c r="C1" s="60" t="s">
        <v>17</v>
      </c>
      <c r="D1" s="60" t="s">
        <v>0</v>
      </c>
      <c r="E1" s="60" t="s">
        <v>1</v>
      </c>
      <c r="F1" s="60" t="s">
        <v>2</v>
      </c>
      <c r="G1" s="60" t="s">
        <v>3</v>
      </c>
      <c r="H1" s="60" t="s">
        <v>4</v>
      </c>
      <c r="I1" s="3"/>
      <c r="J1" s="3"/>
      <c r="K1" s="3"/>
      <c r="L1" s="30" t="str">
        <f>IF(D19&gt;0,"Under the Cap",IF(D20&gt;0,"Over the Cap but Under the Tax",IF(D21&gt;0,"Luxury Tax Team",IF(D22&gt;0,"First Apron Team","Second Apron Team"))))</f>
        <v>First Apron Team</v>
      </c>
      <c r="M1" s="3"/>
      <c r="N1" s="3"/>
      <c r="O1" s="3"/>
    </row>
    <row r="2" spans="1:15" ht="34">
      <c r="A2" s="2" t="s">
        <v>308</v>
      </c>
      <c r="B2" s="2" t="s">
        <v>9</v>
      </c>
      <c r="C2" s="2">
        <v>30</v>
      </c>
      <c r="D2" s="22">
        <v>53142264</v>
      </c>
      <c r="E2" s="22">
        <v>57078728</v>
      </c>
      <c r="F2" s="49">
        <v>61015192</v>
      </c>
      <c r="G2" s="2"/>
      <c r="H2" s="2"/>
      <c r="I2" s="3"/>
      <c r="J2" s="117" t="s">
        <v>34</v>
      </c>
      <c r="K2" s="117"/>
      <c r="L2" s="117"/>
      <c r="M2" s="117"/>
      <c r="N2" s="117"/>
      <c r="O2" s="3"/>
    </row>
    <row r="3" spans="1:15">
      <c r="A3" s="2" t="s">
        <v>309</v>
      </c>
      <c r="B3" s="2" t="s">
        <v>7</v>
      </c>
      <c r="C3" s="2">
        <v>28</v>
      </c>
      <c r="D3" s="22">
        <v>39568966</v>
      </c>
      <c r="E3" s="22">
        <v>42500000</v>
      </c>
      <c r="F3" s="22">
        <v>45431034</v>
      </c>
      <c r="G3" s="49">
        <v>48362068</v>
      </c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310</v>
      </c>
      <c r="B4" s="2" t="s">
        <v>5</v>
      </c>
      <c r="C4" s="2">
        <v>29</v>
      </c>
      <c r="D4" s="22">
        <v>34944001</v>
      </c>
      <c r="E4" s="22">
        <v>37739521</v>
      </c>
      <c r="F4" s="22">
        <v>40535041</v>
      </c>
      <c r="G4" s="49">
        <v>43330561</v>
      </c>
      <c r="H4" s="2"/>
      <c r="I4" s="3"/>
      <c r="J4" s="7" t="str" cm="1">
        <f t="array" ref="J4">IFERROR(INDEX($A$2:$A$16,SMALL(IF($B$2:$B$16="PG",ROW($B$2:$B$16)-1),ROW(A1))),"")</f>
        <v>Jalen Brunson</v>
      </c>
      <c r="K4" s="3" t="str" cm="1">
        <f t="array" ref="K4">IFERROR(INDEX($A$2:$A$16,SMALL(IF($B$2:$B$16="SG",ROW($B$2:$B$16)-1),ROW(A1))),"")</f>
        <v>Josh Hart</v>
      </c>
      <c r="L4" s="3" t="str" cm="1">
        <f t="array" ref="L4">IFERROR(INDEX($A$2:$A$16,SMALL(IF($B$2:$B$16="SF",ROW($B$2:$B$16)-1),ROW(A1))),"")</f>
        <v>OG Anunoby</v>
      </c>
      <c r="M4" s="3" t="str" cm="1">
        <f t="array" ref="M4">IFERROR(INDEX($A$2:$A$16,SMALL(IF($B$2:$B$16="PF",ROW($B$2:$B$16)-1),ROW(A1))),"")</f>
        <v>Guerschon Yabusele</v>
      </c>
      <c r="N4" s="3" t="str" cm="1">
        <f t="array" ref="N4">IFERROR(INDEX($A$2:$A$16,SMALL(IF($B$2:$B$16="C",ROW($B$2:$B$16)-1),ROW(A1))),"")</f>
        <v>Karl-Anthony Towns</v>
      </c>
      <c r="O4" s="3"/>
    </row>
    <row r="5" spans="1:15">
      <c r="A5" s="2" t="s">
        <v>311</v>
      </c>
      <c r="B5" s="2" t="s">
        <v>7</v>
      </c>
      <c r="C5" s="2">
        <v>29</v>
      </c>
      <c r="D5" s="22">
        <v>24900000</v>
      </c>
      <c r="E5" s="22">
        <v>33482143</v>
      </c>
      <c r="F5" s="22">
        <v>36160714</v>
      </c>
      <c r="G5" s="22">
        <v>38839286</v>
      </c>
      <c r="H5" s="49">
        <v>41517857</v>
      </c>
      <c r="I5" s="3"/>
      <c r="J5" s="7" t="str" cm="1">
        <f t="array" ref="J5">IFERROR(INDEX($A$2:$A$16,SMALL(IF($B$2:$B$16="PG",ROW($B$2:$B$16)-1),ROW(A2))),"")</f>
        <v>Miles McBride</v>
      </c>
      <c r="K5" s="3" t="str" cm="1">
        <f t="array" ref="K5">IFERROR(INDEX($A$2:$A$16,SMALL(IF($B$2:$B$16="SG",ROW($B$2:$B$16)-1),ROW(A2))),"")</f>
        <v>Pacome Dadiet</v>
      </c>
      <c r="L5" s="3" t="str" cm="1">
        <f t="array" ref="L5">IFERROR(INDEX($A$2:$A$16,SMALL(IF($B$2:$B$16="SF",ROW($B$2:$B$16)-1),ROW(A2))),"")</f>
        <v>Mikal Bridges</v>
      </c>
      <c r="M5" s="3" t="str" cm="1">
        <f t="array" ref="M5">IFERROR(INDEX($A$2:$A$16,SMALL(IF($B$2:$B$16="PF",ROW($B$2:$B$16)-1),ROW(A2))),"")</f>
        <v/>
      </c>
      <c r="N5" s="3" t="str" cm="1">
        <f t="array" ref="N5">IFERROR(INDEX($A$2:$A$16,SMALL(IF($B$2:$B$16="C",ROW($B$2:$B$16)-1),ROW(A2))),"")</f>
        <v>Mitchell Robinson</v>
      </c>
      <c r="O5" s="3"/>
    </row>
    <row r="6" spans="1:15">
      <c r="A6" s="2" t="s">
        <v>312</v>
      </c>
      <c r="B6" s="2" t="s">
        <v>8</v>
      </c>
      <c r="C6" s="2">
        <v>30</v>
      </c>
      <c r="D6" s="22">
        <v>19472240</v>
      </c>
      <c r="E6" s="22">
        <v>20923760</v>
      </c>
      <c r="F6" s="50">
        <v>22375280</v>
      </c>
      <c r="G6" s="2"/>
      <c r="H6" s="2"/>
      <c r="I6" s="3"/>
      <c r="J6" s="7" t="str" cm="1">
        <f t="array" ref="J6">IFERROR(INDEX($A$2:$A$16,SMALL(IF($B$2:$B$16="PG",ROW($B$2:$B$16)-1),ROW(A3))),"")</f>
        <v>Tyler Kolek</v>
      </c>
      <c r="K6" s="3" t="str" cm="1">
        <f t="array" ref="K6">IFERROR(INDEX($A$2:$A$16,SMALL(IF($B$2:$B$16="SG",ROW($B$2:$B$16)-1),ROW(A3))),"")</f>
        <v>Jordan Clarkson</v>
      </c>
      <c r="L6" s="3" t="str" cm="1">
        <f t="array" ref="L6">IFERROR(INDEX($A$2:$A$16,SMALL(IF($B$2:$B$16="SF",ROW($B$2:$B$16)-1),ROW(A3))),"")</f>
        <v/>
      </c>
      <c r="M6" s="3" t="str" cm="1">
        <f t="array" ref="M6">IFERROR(INDEX($A$2:$A$16,SMALL(IF($B$2:$B$16="PF",ROW($B$2:$B$16)-1),ROW(A3))),"")</f>
        <v/>
      </c>
      <c r="N6" s="3" t="str" cm="1">
        <f t="array" ref="N6">IFERROR(INDEX($A$2:$A$16,SMALL(IF($B$2:$B$16="C",ROW($B$2:$B$16)-1),ROW(A3))),"")</f>
        <v>Ariel Hukporti</v>
      </c>
      <c r="O6" s="3"/>
    </row>
    <row r="7" spans="1:15">
      <c r="A7" s="2" t="s">
        <v>313</v>
      </c>
      <c r="B7" s="2" t="s">
        <v>9</v>
      </c>
      <c r="C7" s="2">
        <v>27</v>
      </c>
      <c r="D7" s="22">
        <v>12954546</v>
      </c>
      <c r="E7" s="2"/>
      <c r="F7" s="2"/>
      <c r="G7" s="2"/>
      <c r="H7" s="2"/>
      <c r="I7" s="3"/>
      <c r="J7" s="7" t="str" cm="1">
        <f t="array" ref="J7">IFERROR(INDEX($A$2:$A$16,SMALL(IF($B$2:$B$16="PG",ROW($B$2:$B$16)-1),ROW(A4))),"")</f>
        <v/>
      </c>
      <c r="K7" s="3" t="str" cm="1">
        <f t="array" ref="K7">IFERROR(INDEX($A$2:$A$16,SMALL(IF($B$2:$B$16="SG",ROW($B$2:$B$16)-1),ROW(A4))),"")</f>
        <v/>
      </c>
      <c r="L7" s="3" t="str" cm="1">
        <f t="array" ref="L7">IFERROR(INDEX($A$2:$A$16,SMALL(IF($B$2:$B$16="SF",ROW($B$2:$B$16)-1),ROW(A4))),"")</f>
        <v/>
      </c>
      <c r="M7" s="3" t="str" cm="1">
        <f t="array" ref="M7">IFERROR(INDEX($A$2:$A$16,SMALL(IF($B$2:$B$16="PF",ROW($B$2:$B$16)-1),ROW(A4))),"")</f>
        <v/>
      </c>
      <c r="N7" s="3" t="str" cm="1">
        <f t="array" ref="N7">IFERROR(INDEX($A$2:$A$16,SMALL(IF($B$2:$B$16="C",ROW($B$2:$B$16)-1),ROW(A4))),"")</f>
        <v/>
      </c>
      <c r="O7" s="3"/>
    </row>
    <row r="8" spans="1:15">
      <c r="A8" s="2" t="s">
        <v>314</v>
      </c>
      <c r="B8" s="2" t="s">
        <v>6</v>
      </c>
      <c r="C8" s="2">
        <v>30</v>
      </c>
      <c r="D8" s="22">
        <v>5500000</v>
      </c>
      <c r="E8" s="49">
        <v>5775000</v>
      </c>
      <c r="F8" s="2"/>
      <c r="G8" s="2"/>
      <c r="H8" s="2"/>
      <c r="I8" s="3"/>
      <c r="J8" s="7" t="str" cm="1">
        <f t="array" ref="J8">IFERROR(INDEX($A$2:$A$16,SMALL(IF($B$2:$B$16="PG",ROW($B$2:$B$16)-1),ROW(A5))),"")</f>
        <v/>
      </c>
      <c r="K8" s="3" t="str" cm="1">
        <f t="array" ref="K8">IFERROR(INDEX($A$2:$A$16,SMALL(IF($B$2:$B$16="SG",ROW($B$2:$B$16)-1),ROW(A5))),"")</f>
        <v/>
      </c>
      <c r="L8" s="3" t="str" cm="1">
        <f t="array" ref="L8">IFERROR(INDEX($A$2:$A$16,SMALL(IF($B$2:$B$16="SF",ROW($B$2:$B$16)-1),ROW(A5))),"")</f>
        <v/>
      </c>
      <c r="M8" s="3" t="str" cm="1">
        <f t="array" ref="M8">IFERROR(INDEX($A$2:$A$16,SMALL(IF($B$2:$B$16="PF",ROW($B$2:$B$16)-1),ROW(A5))),"")</f>
        <v/>
      </c>
      <c r="N8" s="3" t="str" cm="1">
        <f t="array" ref="N8">IFERROR(INDEX($A$2:$A$16,SMALL(IF($B$2:$B$16="C",ROW($B$2:$B$16)-1),ROW(A5))),"")</f>
        <v/>
      </c>
      <c r="O8" s="3"/>
    </row>
    <row r="9" spans="1:15">
      <c r="A9" s="2" t="s">
        <v>315</v>
      </c>
      <c r="B9" s="2" t="s">
        <v>5</v>
      </c>
      <c r="C9" s="2">
        <v>25</v>
      </c>
      <c r="D9" s="22">
        <v>4333333</v>
      </c>
      <c r="E9" s="22">
        <v>3956523</v>
      </c>
      <c r="F9" s="2"/>
      <c r="G9" s="2"/>
      <c r="H9" s="2"/>
      <c r="I9" s="3"/>
      <c r="J9" s="7" t="str" cm="1">
        <f t="array" ref="J9">IFERROR(INDEX($A$2:$A$16,SMALL(IF($B$2:$B$16="PG",ROW($B$2:$B$16)-1),ROW(A6))),"")</f>
        <v/>
      </c>
      <c r="K9" s="3" t="str" cm="1">
        <f t="array" ref="K9">IFERROR(INDEX($A$2:$A$16,SMALL(IF($B$2:$B$16="SG",ROW($B$2:$B$16)-1),ROW(A6))),"")</f>
        <v/>
      </c>
      <c r="L9" s="3" t="str" cm="1">
        <f t="array" ref="L9">IFERROR(INDEX($A$2:$A$16,SMALL(IF($B$2:$B$16="SF",ROW($B$2:$B$16)-1),ROW(A6))),"")</f>
        <v/>
      </c>
      <c r="M9" s="3" t="str" cm="1">
        <f t="array" ref="M9">IFERROR(INDEX($A$2:$A$16,SMALL(IF($B$2:$B$16="PF",ROW($B$2:$B$16)-1),ROW(A6))),"")</f>
        <v/>
      </c>
      <c r="N9" s="3" t="str" cm="1">
        <f t="array" ref="N9">IFERROR(INDEX($A$2:$A$16,SMALL(IF($B$2:$B$16="C",ROW($B$2:$B$16)-1),ROW(A6))),"")</f>
        <v/>
      </c>
      <c r="O9" s="3"/>
    </row>
    <row r="10" spans="1:15">
      <c r="A10" s="2" t="s">
        <v>316</v>
      </c>
      <c r="B10" s="2" t="s">
        <v>8</v>
      </c>
      <c r="C10" s="2">
        <v>20</v>
      </c>
      <c r="D10" s="22">
        <v>2847600</v>
      </c>
      <c r="E10" s="50">
        <v>2983680</v>
      </c>
      <c r="F10" s="50">
        <v>5373608</v>
      </c>
      <c r="G10" s="2" t="s">
        <v>14</v>
      </c>
      <c r="H10" s="2"/>
      <c r="I10" s="3"/>
      <c r="J10" s="7" t="str" cm="1">
        <f t="array" ref="J10">IFERROR(INDEX($A$2:$A$16,SMALL(IF($B$2:$B$16="PG",ROW($B$2:$B$16)-1),ROW(A7))),"")</f>
        <v/>
      </c>
      <c r="K10" s="3" t="str" cm="1">
        <f t="array" ref="K10">IFERROR(INDEX($A$2:$A$16,SMALL(IF($B$2:$B$16="SG",ROW($B$2:$B$16)-1),ROW(A7))),"")</f>
        <v/>
      </c>
      <c r="L10" s="3" t="str" cm="1">
        <f t="array" ref="L10">IFERROR(INDEX($A$2:$A$16,SMALL(IF($B$2:$B$16="SF",ROW($B$2:$B$16)-1),ROW(A7))),"")</f>
        <v/>
      </c>
      <c r="M10" s="3" t="str" cm="1">
        <f t="array" ref="M10">IFERROR(INDEX($A$2:$A$16,SMALL(IF($B$2:$B$16="PF",ROW($B$2:$B$16)-1),ROW(A7))),"")</f>
        <v/>
      </c>
      <c r="N10" s="3" t="str" cm="1">
        <f t="array" ref="N10">IFERROR(INDEX($A$2:$A$16,SMALL(IF($B$2:$B$16="C",ROW($B$2:$B$16)-1),ROW(A7))),"")</f>
        <v/>
      </c>
      <c r="O10" s="3"/>
    </row>
    <row r="11" spans="1:15" ht="47">
      <c r="A11" s="2" t="s">
        <v>317</v>
      </c>
      <c r="B11" s="2" t="s">
        <v>8</v>
      </c>
      <c r="C11" s="2">
        <v>33</v>
      </c>
      <c r="D11" s="22">
        <v>2296274</v>
      </c>
      <c r="E11" s="2"/>
      <c r="F11" s="2"/>
      <c r="G11" s="2"/>
      <c r="H11" s="2"/>
      <c r="I11" s="3"/>
      <c r="J11" s="96" t="s">
        <v>546</v>
      </c>
      <c r="K11" s="96"/>
      <c r="L11" s="96"/>
      <c r="M11" s="96"/>
      <c r="N11" s="96"/>
      <c r="O11" s="3"/>
    </row>
    <row r="12" spans="1:15">
      <c r="A12" s="2" t="s">
        <v>318</v>
      </c>
      <c r="B12" s="2" t="s">
        <v>5</v>
      </c>
      <c r="C12" s="2">
        <v>24</v>
      </c>
      <c r="D12" s="22">
        <v>2191897</v>
      </c>
      <c r="E12" s="22">
        <v>2296271</v>
      </c>
      <c r="F12" s="50">
        <v>2486995</v>
      </c>
      <c r="G12" s="2" t="s">
        <v>14</v>
      </c>
      <c r="H12" s="2"/>
      <c r="I12" s="3"/>
      <c r="J12" s="7" t="str" cm="1">
        <f t="array" ref="J12">IFERROR(INDEX($A$2:$A$16,SMALL(IF($B$2:$B$16="PG",ROW($B$2:$B$16)-1),ROW(A9))),"")</f>
        <v/>
      </c>
      <c r="K12" s="3" t="str" cm="1">
        <f t="array" ref="K12">IFERROR(INDEX($A$2:$A$16,SMALL(IF($B$2:$B$16="SG",ROW($B$2:$B$16)-1),ROW(A9))),"")</f>
        <v/>
      </c>
      <c r="L12" s="3" t="str" cm="1">
        <f t="array" ref="L12">IFERROR(INDEX($A$2:$A$16,SMALL(IF($B$2:$B$16="SF",ROW($B$2:$B$16)-1),ROW(A9))),"")</f>
        <v/>
      </c>
      <c r="M12" s="3" t="str" cm="1">
        <f t="array" ref="M12">IFERROR(INDEX($A$2:$A$16,SMALL(IF($B$2:$B$16="PF",ROW($B$2:$B$16)-1),ROW(A9))),"")</f>
        <v/>
      </c>
      <c r="N12" s="3" t="str" cm="1">
        <f t="array" ref="N12">IFERROR(INDEX($A$2:$A$16,SMALL(IF($B$2:$B$16="C",ROW($B$2:$B$16)-1),ROW(A9))),"")</f>
        <v/>
      </c>
      <c r="O12" s="3"/>
    </row>
    <row r="13" spans="1:15">
      <c r="A13" s="2" t="s">
        <v>319</v>
      </c>
      <c r="B13" s="2" t="s">
        <v>9</v>
      </c>
      <c r="C13" s="2">
        <v>23</v>
      </c>
      <c r="D13" s="74">
        <v>1955377</v>
      </c>
      <c r="E13" s="2" t="s">
        <v>14</v>
      </c>
      <c r="F13" s="2"/>
      <c r="G13" s="2"/>
      <c r="H13" s="2"/>
      <c r="I13" s="3"/>
      <c r="J13" s="7" t="str" cm="1">
        <f t="array" ref="J13">IFERROR(INDEX($A$2:$A$16,SMALL(IF($B$2:$B$16="PG",ROW($B$2:$B$16)-1),ROW(A10))),"")</f>
        <v/>
      </c>
      <c r="K13" s="3" t="str" cm="1">
        <f t="array" ref="K13">IFERROR(INDEX($A$2:$A$16,SMALL(IF($B$2:$B$16="SG",ROW($B$2:$B$16)-1),ROW(A10))),"")</f>
        <v/>
      </c>
      <c r="L13" s="3" t="str" cm="1">
        <f t="array" ref="L13">IFERROR(INDEX($A$2:$A$16,SMALL(IF($B$2:$B$16="SF",ROW($B$2:$B$16)-1),ROW(A10))),"")</f>
        <v/>
      </c>
      <c r="M13" s="3" t="str" cm="1">
        <f t="array" ref="M13">IFERROR(INDEX($A$2:$A$16,SMALL(IF($B$2:$B$16="PF",ROW($B$2:$B$16)-1),ROW(A10))),"")</f>
        <v/>
      </c>
      <c r="N13" s="3" t="str" cm="1">
        <f t="array" ref="N13">IFERROR(INDEX($A$2:$A$16,SMALL(IF($B$2:$B$16="C",ROW($B$2:$B$16)-1),ROW(A10))),"")</f>
        <v/>
      </c>
      <c r="O13" s="3"/>
    </row>
    <row r="14" spans="1:15">
      <c r="A14" s="3"/>
      <c r="B14" s="3"/>
      <c r="C14" s="3"/>
      <c r="D14" s="3"/>
      <c r="E14" s="3"/>
      <c r="F14" s="3"/>
      <c r="G14" s="3"/>
      <c r="H14" s="3"/>
      <c r="I14" s="3"/>
      <c r="J14" s="7" t="str" cm="1">
        <f t="array" ref="J14">IFERROR(INDEX($A$2:$A$16,SMALL(IF($B$2:$B$16="PG",ROW($B$2:$B$16)-1),ROW(#REF!))),"")</f>
        <v/>
      </c>
      <c r="K14" s="3"/>
      <c r="L14" s="3" t="str" cm="1">
        <f t="array" ref="L14">IFERROR(INDEX($A$2:$A$16,SMALL(IF($B$2:$B$16="SF",ROW($B$2:$B$16)-1),ROW(#REF!))),"")</f>
        <v/>
      </c>
      <c r="M14" s="3"/>
      <c r="N14" s="3" t="str" cm="1">
        <f t="array" ref="N14">IFERROR(INDEX($A$2:$A$16,SMALL(IF($B$2:$B$16="C",ROW($B$2:$B$16)-1),ROW(#REF!))),"")</f>
        <v/>
      </c>
      <c r="O14" s="3"/>
    </row>
    <row r="15" spans="1:15" hidden="1">
      <c r="A15" s="3"/>
      <c r="B15" s="3"/>
      <c r="C15" s="3"/>
      <c r="D15" s="3"/>
      <c r="E15" s="3"/>
      <c r="F15" s="3"/>
      <c r="G15" s="3"/>
      <c r="H15" s="3"/>
      <c r="I15" s="3"/>
      <c r="J15" s="7" t="str" cm="1">
        <f t="array" ref="J15">IFERROR(INDEX($A$2:$A$16,SMALL(IF($B$2:$B$16="PG",ROW($B$2:$B$16)-1),ROW(#REF!))),"")</f>
        <v/>
      </c>
      <c r="K15" s="3"/>
      <c r="L15" s="3" t="str" cm="1">
        <f t="array" ref="L15">IFERROR(INDEX($A$2:$A$16,SMALL(IF($B$2:$B$16="SF",ROW($B$2:$B$16)-1),ROW(#REF!))),"")</f>
        <v/>
      </c>
      <c r="M15" s="3"/>
      <c r="N15" s="3" t="str" cm="1">
        <f t="array" ref="N15">IFERROR(INDEX($A$2:$A$16,SMALL(IF($B$2:$B$16="C",ROW($B$2:$B$16)-1),ROW(#REF!))),"")</f>
        <v/>
      </c>
      <c r="O15" s="3"/>
    </row>
    <row r="16" spans="1:15" hidden="1">
      <c r="A16" s="3"/>
      <c r="B16" s="3"/>
      <c r="C16" s="3"/>
      <c r="D16" s="3"/>
      <c r="E16" s="3"/>
      <c r="F16" s="3"/>
      <c r="G16" s="3"/>
      <c r="H16" s="3"/>
      <c r="I16" s="3"/>
      <c r="J16" s="7" t="str" cm="1">
        <f t="array" ref="J16">IFERROR(INDEX($A$2:$A$16,SMALL(IF($B$2:$B$16="PG",ROW($B$2:$B$16)-1),ROW(#REF!))),"")</f>
        <v/>
      </c>
      <c r="K16" s="3"/>
      <c r="L16" s="3" t="str" cm="1">
        <f t="array" ref="L16">IFERROR(INDEX($A$2:$A$16,SMALL(IF($B$2:$B$16="SF",ROW($B$2:$B$16)-1),ROW(#REF!))),"")</f>
        <v/>
      </c>
      <c r="M16" s="3"/>
      <c r="N16" s="3" t="str" cm="1">
        <f t="array" ref="N16">IFERROR(INDEX($A$2:$A$16,SMALL(IF($B$2:$B$16="C",ROW($B$2:$B$16)-1),ROW(#REF!))),"")</f>
        <v/>
      </c>
      <c r="O16" s="3"/>
    </row>
    <row r="17" spans="1:15">
      <c r="A17" s="3" t="s">
        <v>42</v>
      </c>
      <c r="B17" s="3"/>
      <c r="C17" s="3"/>
      <c r="D17" s="23">
        <f>SUM(D2:D15)</f>
        <v>204106498</v>
      </c>
      <c r="E17" s="23">
        <f>SUM(E2:E15)</f>
        <v>206735626</v>
      </c>
      <c r="F17" s="23">
        <f>SUM(F2:F15)</f>
        <v>213377864</v>
      </c>
      <c r="G17" s="23">
        <f>SUM(G2:G15)</f>
        <v>130531915</v>
      </c>
      <c r="H17" s="23">
        <f>SUM(H2:H15)</f>
        <v>41517857</v>
      </c>
      <c r="I17" s="3"/>
      <c r="J17" s="7" t="str" cm="1">
        <f t="array" ref="J17">IFERROR(INDEX($A$2:$A$16,SMALL(IF($B$2:$B$16="PG",ROW($B$2:$B$16)-1),ROW(A14))),"")</f>
        <v/>
      </c>
      <c r="K17" s="3"/>
      <c r="L17" s="3" t="str" cm="1">
        <f t="array" ref="L17">IFERROR(INDEX($A$2:$A$16,SMALL(IF($B$2:$B$16="SF",ROW($B$2:$B$16)-1),ROW(A14))),"")</f>
        <v/>
      </c>
      <c r="M17" s="3"/>
      <c r="N17" s="3" t="str" cm="1">
        <f t="array" ref="N17">IFERROR(INDEX($A$2:$A$16,SMALL(IF($B$2:$B$16="C",ROW($B$2:$B$16)-1),ROW(A14))),"")</f>
        <v/>
      </c>
      <c r="O17" s="3"/>
    </row>
    <row r="18" spans="1:15">
      <c r="A18" s="3"/>
      <c r="B18" s="3"/>
      <c r="C18" s="3"/>
      <c r="D18" s="24"/>
      <c r="E18" s="3"/>
      <c r="F18" s="3"/>
      <c r="G18" s="3"/>
      <c r="H18" s="3"/>
      <c r="I18" s="3"/>
      <c r="J18" s="7" t="str" cm="1">
        <f t="array" ref="J18">IFERROR(INDEX($A$2:$A$16,SMALL(IF($B$2:$B$16="PG",ROW($B$2:$B$16)-1),ROW(A15))),"")</f>
        <v/>
      </c>
      <c r="K18" s="3"/>
      <c r="L18" s="3" t="str" cm="1">
        <f t="array" ref="L18">IFERROR(INDEX($A$2:$A$16,SMALL(IF($B$2:$B$16="SF",ROW($B$2:$B$16)-1),ROW(A15))),"")</f>
        <v/>
      </c>
      <c r="M18" s="3"/>
      <c r="N18" s="3" t="str" cm="1">
        <f t="array" ref="N18">IFERROR(INDEX($A$2:$A$16,SMALL(IF($B$2:$B$16="C",ROW($B$2:$B$16)-1),ROW(A15))),"")</f>
        <v/>
      </c>
      <c r="O18" s="3"/>
    </row>
    <row r="19" spans="1:15">
      <c r="A19" s="3" t="s">
        <v>40</v>
      </c>
      <c r="B19" s="3"/>
      <c r="C19" s="3"/>
      <c r="D19" s="25">
        <f>D28-D17</f>
        <v>-49459498</v>
      </c>
      <c r="E19" s="25">
        <f>E28-E17</f>
        <v>-41263336</v>
      </c>
      <c r="F19" s="25">
        <f>F28-F17</f>
        <v>-36322513.699999988</v>
      </c>
      <c r="G19" s="25">
        <f>G28-G17</f>
        <v>58917309.82100001</v>
      </c>
      <c r="H19" s="25">
        <f>H28-H17</f>
        <v>161192813.55847001</v>
      </c>
      <c r="I19" s="3"/>
      <c r="J19" s="7" t="str" cm="1">
        <f t="array" ref="J19">IFERROR(INDEX($A$2:$A$16,SMALL(IF($B$2:$B$16="PG",ROW($B$2:$B$16)-1),ROW(A16))),"")</f>
        <v/>
      </c>
      <c r="K19" s="3"/>
      <c r="L19" s="3"/>
      <c r="M19" s="3"/>
      <c r="N19" s="3" t="str" cm="1">
        <f t="array" ref="N19">IFERROR(INDEX($A$2:$A$16,SMALL(IF($B$2:$B$16="C",ROW($B$2:$B$16)-1),ROW(A16))),"")</f>
        <v/>
      </c>
      <c r="O19" s="3"/>
    </row>
    <row r="20" spans="1:15">
      <c r="A20" s="3" t="s">
        <v>41</v>
      </c>
      <c r="B20" s="3"/>
      <c r="C20" s="3"/>
      <c r="D20" s="25">
        <f>D27-D17</f>
        <v>-16211498</v>
      </c>
      <c r="E20" s="25">
        <f>E27-E17</f>
        <v>-5687976</v>
      </c>
      <c r="F20" s="25">
        <f>F27-F17</f>
        <v>1743121.5</v>
      </c>
      <c r="G20" s="25">
        <f>G27-G17</f>
        <v>99647539.485000014</v>
      </c>
      <c r="H20" s="25">
        <f>H27-H17</f>
        <v>204774159.29895002</v>
      </c>
      <c r="I20" s="3"/>
      <c r="J20" s="7" t="str" cm="1">
        <f t="array" ref="J20">IFERROR(INDEX($A$2:$A$16,SMALL(IF($B$2:$B$16="PG",ROW($B$2:$B$16)-1),ROW(A17))),"")</f>
        <v/>
      </c>
      <c r="K20" s="3"/>
      <c r="L20" s="3"/>
      <c r="M20" s="3"/>
      <c r="N20" s="3" t="str" cm="1">
        <f t="array" ref="N20">IFERROR(INDEX($A$2:$A$16,SMALL(IF($B$2:$B$16="C",ROW($B$2:$B$16)-1),ROW(A17))),"")</f>
        <v/>
      </c>
      <c r="O20" s="3"/>
    </row>
    <row r="21" spans="1:15">
      <c r="A21" s="3" t="s">
        <v>43</v>
      </c>
      <c r="B21" s="3"/>
      <c r="C21" s="3"/>
      <c r="D21" s="25">
        <f>D26-D17</f>
        <v>-8161498</v>
      </c>
      <c r="E21" s="25">
        <f>E26-E17</f>
        <v>2925524</v>
      </c>
      <c r="F21" s="25">
        <f>F26-F17</f>
        <v>10959566.5</v>
      </c>
      <c r="G21" s="25">
        <f>G26-G17</f>
        <v>109509135.63500002</v>
      </c>
      <c r="H21" s="25">
        <f>H26-H17</f>
        <v>215326067.17945004</v>
      </c>
      <c r="I21" s="3"/>
      <c r="J21" s="7" t="str" cm="1">
        <f t="array" ref="J21">IFERROR(INDEX($A$2:$A$16,SMALL(IF($B$2:$B$16="PG",ROW($B$2:$B$16)-1),ROW(A18))),"")</f>
        <v/>
      </c>
      <c r="K21" s="3"/>
      <c r="L21" s="3"/>
      <c r="M21" s="3"/>
      <c r="N21" s="3"/>
      <c r="O21" s="3"/>
    </row>
    <row r="22" spans="1:15">
      <c r="A22" s="3" t="s">
        <v>44</v>
      </c>
      <c r="B22" s="3"/>
      <c r="C22" s="3"/>
      <c r="D22" s="25">
        <f>D25-D17</f>
        <v>3717502</v>
      </c>
      <c r="E22" s="25">
        <f>E25-E17</f>
        <v>15636054</v>
      </c>
      <c r="F22" s="25">
        <f>F25-F17</f>
        <v>24559833.600000024</v>
      </c>
      <c r="G22" s="25">
        <f>G25-G17</f>
        <v>124061421.43200004</v>
      </c>
      <c r="H22" s="25">
        <f>H25-H17</f>
        <v>230897012.98224008</v>
      </c>
      <c r="I22" s="3"/>
      <c r="J22" s="7" t="str" cm="1">
        <f t="array" ref="J22">IFERROR(INDEX($A$2:$A$16,SMALL(IF($B$2:$B$16="PG",ROW($B$2:$B$16)-1),ROW(A19))),"")</f>
        <v/>
      </c>
      <c r="K22" s="3"/>
      <c r="L22" s="3"/>
      <c r="M22" s="3"/>
      <c r="N22" s="3"/>
      <c r="O22" s="3"/>
    </row>
    <row r="23" spans="1:15" ht="20" thickBo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r="24" spans="1:15" ht="24">
      <c r="A24" s="93" t="s">
        <v>479</v>
      </c>
      <c r="B24" s="94"/>
      <c r="C24" s="94"/>
      <c r="D24" s="94"/>
      <c r="E24" s="94"/>
      <c r="F24" s="94"/>
      <c r="G24" s="94"/>
      <c r="H24" s="95"/>
      <c r="I24" s="3"/>
      <c r="J24" s="44" t="s">
        <v>521</v>
      </c>
      <c r="K24" s="3"/>
      <c r="L24" s="3"/>
      <c r="M24" s="3"/>
      <c r="N24" s="3"/>
      <c r="O24" s="3"/>
    </row>
    <row r="25" spans="1:15">
      <c r="A25" s="10" t="s">
        <v>36</v>
      </c>
      <c r="B25" s="11"/>
      <c r="C25" s="11"/>
      <c r="D25" s="12">
        <v>207824000</v>
      </c>
      <c r="E25" s="13">
        <f>D25*1.07</f>
        <v>222371680</v>
      </c>
      <c r="F25" s="13">
        <f t="shared" ref="F25:H25" si="0">E25*1.07</f>
        <v>237937697.60000002</v>
      </c>
      <c r="G25" s="13">
        <f t="shared" si="0"/>
        <v>254593336.43200004</v>
      </c>
      <c r="H25" s="14">
        <f t="shared" si="0"/>
        <v>272414869.98224008</v>
      </c>
      <c r="I25" s="3"/>
      <c r="J25" s="46" t="s">
        <v>522</v>
      </c>
      <c r="K25" s="3"/>
      <c r="L25" s="3"/>
      <c r="M25" s="3"/>
      <c r="N25" s="3"/>
      <c r="O25" s="3"/>
    </row>
    <row r="26" spans="1:15">
      <c r="A26" s="10" t="s">
        <v>37</v>
      </c>
      <c r="B26" s="11"/>
      <c r="C26" s="11"/>
      <c r="D26" s="12">
        <v>195945000</v>
      </c>
      <c r="E26" s="13">
        <f t="shared" ref="E26:H29" si="1">D26*1.07</f>
        <v>209661150</v>
      </c>
      <c r="F26" s="13">
        <f t="shared" si="1"/>
        <v>224337430.5</v>
      </c>
      <c r="G26" s="13">
        <f t="shared" si="1"/>
        <v>240041050.63500002</v>
      </c>
      <c r="H26" s="14">
        <f t="shared" si="1"/>
        <v>256843924.17945004</v>
      </c>
      <c r="I26" s="3"/>
      <c r="J26" s="45" t="s">
        <v>524</v>
      </c>
      <c r="K26" s="3"/>
      <c r="L26" s="3"/>
      <c r="M26" s="3"/>
      <c r="N26" s="3"/>
      <c r="O26" s="3"/>
    </row>
    <row r="27" spans="1:15">
      <c r="A27" s="10" t="s">
        <v>38</v>
      </c>
      <c r="B27" s="11"/>
      <c r="C27" s="11"/>
      <c r="D27" s="12">
        <v>187895000</v>
      </c>
      <c r="E27" s="13">
        <f t="shared" si="1"/>
        <v>201047650</v>
      </c>
      <c r="F27" s="13">
        <f t="shared" si="1"/>
        <v>215120985.5</v>
      </c>
      <c r="G27" s="13">
        <f t="shared" si="1"/>
        <v>230179454.48500001</v>
      </c>
      <c r="H27" s="14">
        <f t="shared" si="1"/>
        <v>246292016.29895002</v>
      </c>
      <c r="I27" s="3"/>
      <c r="J27" s="3"/>
      <c r="K27" s="3"/>
      <c r="L27" s="3"/>
      <c r="M27" s="3"/>
      <c r="N27" s="3"/>
      <c r="O27" s="3"/>
    </row>
    <row r="28" spans="1:15">
      <c r="A28" s="10" t="s">
        <v>39</v>
      </c>
      <c r="B28" s="11"/>
      <c r="C28" s="11"/>
      <c r="D28" s="12">
        <v>154647000</v>
      </c>
      <c r="E28" s="13">
        <f t="shared" si="1"/>
        <v>165472290</v>
      </c>
      <c r="F28" s="13">
        <f t="shared" si="1"/>
        <v>177055350.30000001</v>
      </c>
      <c r="G28" s="13">
        <f t="shared" si="1"/>
        <v>189449224.82100001</v>
      </c>
      <c r="H28" s="14">
        <f t="shared" si="1"/>
        <v>202710670.55847001</v>
      </c>
      <c r="I28" s="3"/>
      <c r="J28" s="3"/>
      <c r="K28" s="3"/>
      <c r="L28" s="3"/>
      <c r="M28" s="3"/>
      <c r="N28" s="3"/>
      <c r="O28" s="3"/>
    </row>
    <row r="29" spans="1:15" ht="20" thickBot="1">
      <c r="A29" s="15" t="s">
        <v>35</v>
      </c>
      <c r="B29" s="16"/>
      <c r="C29" s="16"/>
      <c r="D29" s="17">
        <v>139182000</v>
      </c>
      <c r="E29" s="18">
        <f t="shared" si="1"/>
        <v>148924740</v>
      </c>
      <c r="F29" s="18">
        <f t="shared" si="1"/>
        <v>159349471.80000001</v>
      </c>
      <c r="G29" s="18">
        <f t="shared" si="1"/>
        <v>170503934.82600003</v>
      </c>
      <c r="H29" s="19">
        <f t="shared" si="1"/>
        <v>182439210.26382005</v>
      </c>
      <c r="I29" s="3"/>
      <c r="J29" s="3"/>
      <c r="K29" s="3"/>
      <c r="L29" s="3"/>
      <c r="M29" s="3"/>
      <c r="N29" s="3"/>
      <c r="O29" s="3"/>
    </row>
    <row r="30" spans="1:1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</sheetData>
  <mergeCells count="3">
    <mergeCell ref="J2:N2"/>
    <mergeCell ref="A24:H24"/>
    <mergeCell ref="J11:N11"/>
  </mergeCells>
  <conditionalFormatting sqref="D19:H22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6EB39-6FD1-AD40-ABDB-E24C8C8AEE5D}">
  <dimension ref="A1:N36"/>
  <sheetViews>
    <sheetView topLeftCell="E1" zoomScale="133"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8" thickBot="1">
      <c r="A1" s="59" t="s">
        <v>15</v>
      </c>
      <c r="B1" s="59" t="s">
        <v>16</v>
      </c>
      <c r="C1" s="59" t="s">
        <v>17</v>
      </c>
      <c r="D1" s="59" t="s">
        <v>0</v>
      </c>
      <c r="E1" s="59" t="s">
        <v>1</v>
      </c>
      <c r="F1" s="59" t="s">
        <v>2</v>
      </c>
      <c r="G1" s="59" t="s">
        <v>3</v>
      </c>
      <c r="H1" s="59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</row>
    <row r="2" spans="1:14" ht="35" thickBot="1">
      <c r="A2" t="s">
        <v>320</v>
      </c>
      <c r="B2" t="s">
        <v>5</v>
      </c>
      <c r="C2">
        <v>27</v>
      </c>
      <c r="D2" s="20">
        <v>38333050</v>
      </c>
      <c r="E2" s="20">
        <v>40806150</v>
      </c>
      <c r="F2" s="20">
        <v>60811100</v>
      </c>
      <c r="G2" s="20">
        <v>65675988</v>
      </c>
      <c r="H2" s="20">
        <v>70540876</v>
      </c>
      <c r="I2" s="3"/>
      <c r="J2" s="118" t="s">
        <v>34</v>
      </c>
      <c r="K2" s="119"/>
      <c r="L2" s="119"/>
      <c r="M2" s="119"/>
      <c r="N2" s="120"/>
    </row>
    <row r="3" spans="1:14">
      <c r="A3" t="s">
        <v>321</v>
      </c>
      <c r="B3" t="s">
        <v>9</v>
      </c>
      <c r="C3">
        <v>27</v>
      </c>
      <c r="D3" s="20">
        <v>28500000</v>
      </c>
      <c r="E3" s="52">
        <v>28500000</v>
      </c>
      <c r="F3" s="20" t="s">
        <v>499</v>
      </c>
      <c r="G3" s="20" t="s">
        <v>499</v>
      </c>
      <c r="H3" s="20" t="s">
        <v>499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t="s">
        <v>322</v>
      </c>
      <c r="B4" t="s">
        <v>8</v>
      </c>
      <c r="C4">
        <v>26</v>
      </c>
      <c r="D4" s="20">
        <v>18222222</v>
      </c>
      <c r="E4" s="52">
        <v>18222222</v>
      </c>
      <c r="F4" s="20" t="s">
        <v>499</v>
      </c>
      <c r="G4" s="1" t="s">
        <v>499</v>
      </c>
      <c r="H4" s="1" t="s">
        <v>499</v>
      </c>
      <c r="I4" s="3"/>
      <c r="J4" s="7" t="str" cm="1">
        <f t="array" ref="J4">IFERROR(INDEX($A$2:$A$21,SMALL(IF($B$2:$B$21="PG",ROW($B$2:$B$21)-1),ROW(A1))),"")</f>
        <v>Shai Gilgeous-Alexander</v>
      </c>
      <c r="K4" s="3" t="str" cm="1">
        <f t="array" ref="K4">IFERROR(INDEX($A$2:$A$21,SMALL(IF($B$2:$B$21="SG",ROW($B$2:$B$21)-1),ROW(A1))),"")</f>
        <v>Luguentz Dort</v>
      </c>
      <c r="L4" s="3" t="str" cm="1">
        <f t="array" ref="L4">IFERROR(INDEX($A$2:$A$21,SMALL(IF($B$2:$B$21="SF",ROW($B$2:$B$21)-1),ROW(A1))),"")</f>
        <v>Ousmane Dieng</v>
      </c>
      <c r="M4" s="3" t="str" cm="1">
        <f t="array" ref="M4">IFERROR(INDEX($A$2:$A$21,SMALL(IF($B$2:$B$21="PF",ROW($B$2:$B$21)-1),ROW(A1))),"")</f>
        <v>Kenrich Williams</v>
      </c>
      <c r="N4" s="3" t="str" cm="1">
        <f t="array" ref="N4">IFERROR(INDEX($A$2:$A$21,SMALL(IF($B$2:$B$21="C",ROW($B$2:$B$21)-1),ROW(A1))),"")</f>
        <v>Isaiah Hartenstein</v>
      </c>
    </row>
    <row r="5" spans="1:14">
      <c r="A5" t="s">
        <v>323</v>
      </c>
      <c r="B5" t="s">
        <v>8</v>
      </c>
      <c r="C5">
        <v>31</v>
      </c>
      <c r="D5" s="20">
        <v>18102000</v>
      </c>
      <c r="E5" s="20">
        <v>19550160</v>
      </c>
      <c r="F5" s="20">
        <v>20998320</v>
      </c>
      <c r="G5" s="20">
        <v>22446480</v>
      </c>
      <c r="H5" s="1" t="s">
        <v>499</v>
      </c>
      <c r="I5" s="3"/>
      <c r="J5" s="7" t="str" cm="1">
        <f t="array" ref="J5">IFERROR(INDEX($A$2:$A$21,SMALL(IF($B$2:$B$21="PG",ROW($B$2:$B$21)-1),ROW(A2))),"")</f>
        <v>Cason Wallace</v>
      </c>
      <c r="K5" s="3" t="str" cm="1">
        <f t="array" ref="K5">IFERROR(INDEX($A$2:$A$21,SMALL(IF($B$2:$B$21="SG",ROW($B$2:$B$21)-1),ROW(A2))),"")</f>
        <v>Alex Caruso</v>
      </c>
      <c r="L5" s="3" t="str" cm="1">
        <f t="array" ref="L5">IFERROR(INDEX($A$2:$A$21,SMALL(IF($B$2:$B$21="SF",ROW($B$2:$B$21)-1),ROW(A2))),"")</f>
        <v>Jalen Williams</v>
      </c>
      <c r="M5" s="3" t="str" cm="1">
        <f t="array" ref="M5">IFERROR(INDEX($A$2:$A$21,SMALL(IF($B$2:$B$21="PF",ROW($B$2:$B$21)-1),ROW(A2))),"")</f>
        <v/>
      </c>
      <c r="N5" s="3" t="str" cm="1">
        <f t="array" ref="N5">IFERROR(INDEX($A$2:$A$21,SMALL(IF($B$2:$B$21="C",ROW($B$2:$B$21)-1),ROW(A2))),"")</f>
        <v>Chet Holmgren</v>
      </c>
    </row>
    <row r="6" spans="1:14">
      <c r="A6" t="s">
        <v>324</v>
      </c>
      <c r="B6" t="s">
        <v>9</v>
      </c>
      <c r="C6">
        <v>23</v>
      </c>
      <c r="D6" s="20">
        <v>13731368</v>
      </c>
      <c r="E6" s="20">
        <v>41368000</v>
      </c>
      <c r="F6" s="20">
        <v>44677440</v>
      </c>
      <c r="G6" s="20">
        <v>47986880</v>
      </c>
      <c r="H6" s="20">
        <v>51296320</v>
      </c>
      <c r="I6" s="3"/>
      <c r="J6" s="7" t="str" cm="1">
        <f t="array" ref="J6">IFERROR(INDEX($A$2:$A$21,SMALL(IF($B$2:$B$21="PG",ROW($B$2:$B$21)-1),ROW(A3))),"")</f>
        <v>Nikola Topic</v>
      </c>
      <c r="K6" s="3" t="str" cm="1">
        <f t="array" ref="K6">IFERROR(INDEX($A$2:$A$21,SMALL(IF($B$2:$B$21="SG",ROW($B$2:$B$21)-1),ROW(A3))),"")</f>
        <v>Isaiah Joe</v>
      </c>
      <c r="L6" s="3" t="str" cm="1">
        <f t="array" ref="L6">IFERROR(INDEX($A$2:$A$21,SMALL(IF($B$2:$B$21="SF",ROW($B$2:$B$21)-1),ROW(A3))),"")</f>
        <v>Brooks Barnhizer</v>
      </c>
      <c r="M6" s="3" t="str" cm="1">
        <f t="array" ref="M6">IFERROR(INDEX($A$2:$A$21,SMALL(IF($B$2:$B$21="PF",ROW($B$2:$B$21)-1),ROW(A3))),"")</f>
        <v/>
      </c>
      <c r="N6" s="3" t="str" cm="1">
        <f t="array" ref="N6">IFERROR(INDEX($A$2:$A$21,SMALL(IF($B$2:$B$21="C",ROW($B$2:$B$21)-1),ROW(A3))),"")</f>
        <v>Jaylin Williams</v>
      </c>
    </row>
    <row r="7" spans="1:14">
      <c r="A7" t="s">
        <v>325</v>
      </c>
      <c r="B7" t="s">
        <v>8</v>
      </c>
      <c r="C7">
        <v>26</v>
      </c>
      <c r="D7" s="20">
        <v>12362338</v>
      </c>
      <c r="E7" s="36">
        <v>11323006</v>
      </c>
      <c r="F7" s="52">
        <v>11323006</v>
      </c>
      <c r="G7" s="1" t="s">
        <v>499</v>
      </c>
      <c r="H7" s="1" t="s">
        <v>499</v>
      </c>
      <c r="I7" s="3"/>
      <c r="J7" s="34" t="str" cm="1">
        <f t="array" ref="J7">IFERROR(INDEX($A$2:$A$21,SMALL(IF($B$2:$B$21="PG",ROW($B$2:$B$21)-1),ROW(A4))),"")</f>
        <v>Ajay Mitchell</v>
      </c>
      <c r="K7" s="35" t="str" cm="1">
        <f t="array" ref="K7">IFERROR(INDEX($A$2:$A$21,SMALL(IF($B$2:$B$21="SG",ROW($B$2:$B$21)-1),ROW(A4))),"")</f>
        <v>Aaron Wiggins</v>
      </c>
      <c r="L7" s="35" t="str" cm="1">
        <f t="array" ref="L7">IFERROR(INDEX($A$2:$A$21,SMALL(IF($B$2:$B$21="SF",ROW($B$2:$B$21)-1),ROW(A4))),"")</f>
        <v/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>Thomas Sorber</v>
      </c>
    </row>
    <row r="8" spans="1:14">
      <c r="A8" t="s">
        <v>326</v>
      </c>
      <c r="B8" t="s">
        <v>8</v>
      </c>
      <c r="C8">
        <v>27</v>
      </c>
      <c r="D8" s="20">
        <v>10102803</v>
      </c>
      <c r="E8" s="20">
        <v>9224300</v>
      </c>
      <c r="F8" s="20">
        <v>8345797</v>
      </c>
      <c r="G8" s="52">
        <v>8345797</v>
      </c>
      <c r="H8" s="1" t="s">
        <v>499</v>
      </c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>Branden Carlson</v>
      </c>
    </row>
    <row r="9" spans="1:14">
      <c r="A9" t="s">
        <v>327</v>
      </c>
      <c r="B9" t="s">
        <v>9</v>
      </c>
      <c r="C9">
        <v>23</v>
      </c>
      <c r="D9" s="20">
        <v>8450704</v>
      </c>
      <c r="E9" s="20">
        <v>7774648</v>
      </c>
      <c r="F9" s="52">
        <v>7774648</v>
      </c>
      <c r="G9" s="1" t="s">
        <v>499</v>
      </c>
      <c r="H9" s="1" t="s">
        <v>499</v>
      </c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</row>
    <row r="10" spans="1:14">
      <c r="A10" t="s">
        <v>328</v>
      </c>
      <c r="B10" t="s">
        <v>6</v>
      </c>
      <c r="C10">
        <v>31</v>
      </c>
      <c r="D10" s="20">
        <v>7163000</v>
      </c>
      <c r="E10" s="52">
        <v>7163000</v>
      </c>
      <c r="F10" s="20" t="s">
        <v>499</v>
      </c>
      <c r="G10" s="20" t="s">
        <v>499</v>
      </c>
      <c r="H10" s="1" t="s">
        <v>499</v>
      </c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</row>
    <row r="11" spans="1:14" ht="47">
      <c r="A11" t="s">
        <v>329</v>
      </c>
      <c r="B11" t="s">
        <v>7</v>
      </c>
      <c r="C11">
        <v>22</v>
      </c>
      <c r="D11" s="20">
        <v>6670882</v>
      </c>
      <c r="E11" s="20" t="s">
        <v>14</v>
      </c>
      <c r="F11" s="20" t="s">
        <v>499</v>
      </c>
      <c r="G11" s="20" t="s">
        <v>499</v>
      </c>
      <c r="H11" s="1" t="s">
        <v>499</v>
      </c>
      <c r="I11" s="3"/>
      <c r="J11" s="96" t="s">
        <v>544</v>
      </c>
      <c r="K11" s="96"/>
      <c r="L11" s="96"/>
      <c r="M11" s="96"/>
      <c r="N11" s="96"/>
    </row>
    <row r="12" spans="1:14">
      <c r="A12" t="s">
        <v>330</v>
      </c>
      <c r="B12" t="s">
        <v>7</v>
      </c>
      <c r="C12">
        <v>24</v>
      </c>
      <c r="D12" s="20">
        <v>6580997</v>
      </c>
      <c r="E12" s="20">
        <v>41368000</v>
      </c>
      <c r="F12" s="20">
        <v>44677440</v>
      </c>
      <c r="G12" s="20">
        <v>47986880</v>
      </c>
      <c r="H12" s="20">
        <v>51296320</v>
      </c>
      <c r="I12" s="3"/>
      <c r="J12" s="34"/>
      <c r="K12" s="35"/>
      <c r="L12" s="35"/>
      <c r="M12" s="35"/>
      <c r="N12" s="35"/>
    </row>
    <row r="13" spans="1:14">
      <c r="A13" t="s">
        <v>331</v>
      </c>
      <c r="B13" t="s">
        <v>5</v>
      </c>
      <c r="C13">
        <v>22</v>
      </c>
      <c r="D13" s="20">
        <v>5820240</v>
      </c>
      <c r="E13" s="52">
        <v>7420806</v>
      </c>
      <c r="F13" s="20" t="s">
        <v>14</v>
      </c>
      <c r="G13" s="1" t="s">
        <v>499</v>
      </c>
      <c r="H13" s="1" t="s">
        <v>499</v>
      </c>
      <c r="I13" s="3"/>
      <c r="J13" s="34"/>
      <c r="K13" s="35"/>
      <c r="L13" s="35"/>
      <c r="M13" s="35"/>
      <c r="N13" s="35"/>
    </row>
    <row r="14" spans="1:14">
      <c r="A14" t="s">
        <v>332</v>
      </c>
      <c r="B14" t="s">
        <v>5</v>
      </c>
      <c r="C14">
        <v>20</v>
      </c>
      <c r="D14" s="20">
        <v>5182920</v>
      </c>
      <c r="E14" s="52">
        <v>5429760</v>
      </c>
      <c r="F14" s="52">
        <v>7482210</v>
      </c>
      <c r="G14" s="1" t="s">
        <v>14</v>
      </c>
      <c r="H14" s="1" t="s">
        <v>499</v>
      </c>
      <c r="I14" s="3"/>
      <c r="J14" s="34"/>
      <c r="K14" s="35"/>
      <c r="L14" s="35"/>
      <c r="M14" s="35"/>
      <c r="N14" s="35"/>
    </row>
    <row r="15" spans="1:14">
      <c r="A15" t="s">
        <v>333</v>
      </c>
      <c r="B15" t="s">
        <v>9</v>
      </c>
      <c r="C15">
        <v>20</v>
      </c>
      <c r="D15" s="20">
        <v>4655040</v>
      </c>
      <c r="E15" s="20">
        <v>4887720</v>
      </c>
      <c r="F15" s="52">
        <v>5120400</v>
      </c>
      <c r="G15" s="52">
        <v>7849573</v>
      </c>
      <c r="H15" s="1" t="s">
        <v>14</v>
      </c>
      <c r="I15" s="3"/>
      <c r="J15" s="34"/>
      <c r="K15" s="35"/>
      <c r="L15" s="35"/>
      <c r="M15" s="35"/>
      <c r="N15" s="35"/>
    </row>
    <row r="16" spans="1:14">
      <c r="A16" t="s">
        <v>334</v>
      </c>
      <c r="B16" t="s">
        <v>5</v>
      </c>
      <c r="C16">
        <v>23</v>
      </c>
      <c r="D16" s="20">
        <v>3000000</v>
      </c>
      <c r="E16" s="79">
        <v>2850000</v>
      </c>
      <c r="F16" s="52">
        <v>2850000</v>
      </c>
      <c r="G16" s="1" t="s">
        <v>499</v>
      </c>
      <c r="H16" s="1" t="s">
        <v>499</v>
      </c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</row>
    <row r="17" spans="1:14">
      <c r="A17" t="s">
        <v>335</v>
      </c>
      <c r="B17" t="s">
        <v>7</v>
      </c>
      <c r="C17">
        <v>23</v>
      </c>
      <c r="D17" s="20" t="s">
        <v>10</v>
      </c>
      <c r="E17" s="1" t="s">
        <v>14</v>
      </c>
      <c r="F17" s="1" t="s">
        <v>499</v>
      </c>
      <c r="G17" s="1" t="s">
        <v>499</v>
      </c>
      <c r="H17" s="1" t="s">
        <v>499</v>
      </c>
      <c r="I17" s="3"/>
      <c r="J17" s="34"/>
      <c r="K17" s="35"/>
      <c r="L17" s="35"/>
      <c r="M17" s="35"/>
      <c r="N17" s="35"/>
    </row>
    <row r="18" spans="1:14">
      <c r="A18" t="s">
        <v>336</v>
      </c>
      <c r="B18" t="s">
        <v>9</v>
      </c>
      <c r="C18">
        <v>26</v>
      </c>
      <c r="D18" s="20" t="s">
        <v>10</v>
      </c>
      <c r="E18" s="1" t="s">
        <v>14</v>
      </c>
      <c r="F18" s="1" t="s">
        <v>499</v>
      </c>
      <c r="G18" s="1" t="s">
        <v>499</v>
      </c>
      <c r="H18" s="1" t="s">
        <v>499</v>
      </c>
      <c r="I18" s="3"/>
      <c r="J18" s="34"/>
      <c r="K18" s="35"/>
      <c r="L18" s="35"/>
      <c r="M18" s="35"/>
      <c r="N18" s="35"/>
    </row>
    <row r="19" spans="1:14">
      <c r="A19" s="1"/>
      <c r="B19" s="1"/>
      <c r="C19" s="1"/>
      <c r="D19" s="20"/>
      <c r="E19" s="20"/>
      <c r="F19" s="20"/>
      <c r="G19" s="1"/>
      <c r="H19" s="2"/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3" t="s">
        <v>42</v>
      </c>
      <c r="B23" s="3"/>
      <c r="C23" s="3"/>
      <c r="D23" s="23">
        <f>SUM(D2:D20)</f>
        <v>186877564</v>
      </c>
      <c r="E23" s="23">
        <f>SUM(E2:E20)</f>
        <v>245887772</v>
      </c>
      <c r="F23" s="23">
        <f>SUM(F2:F20)</f>
        <v>214060361</v>
      </c>
      <c r="G23" s="23">
        <f>SUM(G2:G20)</f>
        <v>200291598</v>
      </c>
      <c r="H23" s="23">
        <f>SUM(H2:H20)</f>
        <v>173133516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</row>
    <row r="24" spans="1:14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</row>
    <row r="25" spans="1:14">
      <c r="A25" s="3" t="s">
        <v>40</v>
      </c>
      <c r="B25" s="3"/>
      <c r="C25" s="3"/>
      <c r="D25" s="25">
        <f>D34-D23</f>
        <v>-32230564</v>
      </c>
      <c r="E25" s="25">
        <f>E34-E23</f>
        <v>-80415482</v>
      </c>
      <c r="F25" s="25">
        <f>F34-F23</f>
        <v>-37005010.699999988</v>
      </c>
      <c r="G25" s="25">
        <f>G34-G23</f>
        <v>-10842373.17899999</v>
      </c>
      <c r="H25" s="25">
        <f>H34-H23</f>
        <v>29577154.558470011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</row>
    <row r="26" spans="1:14">
      <c r="A26" s="3" t="s">
        <v>41</v>
      </c>
      <c r="B26" s="3"/>
      <c r="C26" s="3"/>
      <c r="D26" s="25">
        <f>D33-D23</f>
        <v>1017436</v>
      </c>
      <c r="E26" s="25">
        <f>E33-E23</f>
        <v>-44840122</v>
      </c>
      <c r="F26" s="25">
        <f>F33-F23</f>
        <v>1060624.5</v>
      </c>
      <c r="G26" s="25">
        <f>G33-G23</f>
        <v>29887856.485000014</v>
      </c>
      <c r="H26" s="25">
        <f>H33-H23</f>
        <v>73158500.298950016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</row>
    <row r="27" spans="1:14">
      <c r="A27" s="3" t="s">
        <v>43</v>
      </c>
      <c r="B27" s="3"/>
      <c r="C27" s="3"/>
      <c r="D27" s="25">
        <f>D32-D23</f>
        <v>9067436</v>
      </c>
      <c r="E27" s="25">
        <f>E32-E23</f>
        <v>-36226622</v>
      </c>
      <c r="F27" s="25">
        <f>F32-F23</f>
        <v>10277069.5</v>
      </c>
      <c r="G27" s="25">
        <f>G32-G23</f>
        <v>39749452.63500002</v>
      </c>
      <c r="H27" s="25">
        <f>H32-H23</f>
        <v>83710408.179450035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</row>
    <row r="28" spans="1:14">
      <c r="A28" s="3" t="s">
        <v>44</v>
      </c>
      <c r="B28" s="3"/>
      <c r="C28" s="3"/>
      <c r="D28" s="25">
        <f>D31-D23</f>
        <v>20946436</v>
      </c>
      <c r="E28" s="25">
        <f>E31-E23</f>
        <v>-23516092</v>
      </c>
      <c r="F28" s="25">
        <f>F31-F23</f>
        <v>23877336.600000024</v>
      </c>
      <c r="G28" s="25">
        <f>G31-G23</f>
        <v>54301738.432000041</v>
      </c>
      <c r="H28" s="25">
        <f>H31-H23</f>
        <v>99281353.982240081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</row>
    <row r="29" spans="1:14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</row>
    <row r="31" spans="1:14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</row>
    <row r="32" spans="1:14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</row>
    <row r="33" spans="1:14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</row>
    <row r="34" spans="1:14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</row>
    <row r="35" spans="1:14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3">
    <mergeCell ref="J2:N2"/>
    <mergeCell ref="A30:H30"/>
    <mergeCell ref="J11:N11"/>
  </mergeCells>
  <conditionalFormatting sqref="D25:H28">
    <cfRule type="cellIs" dxfId="19" priority="1" operator="lessThan">
      <formula>0</formula>
    </cfRule>
    <cfRule type="cellIs" dxfId="18" priority="2" operator="greaterThan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67339-7EA4-E745-B7BA-B33634F5F648}">
  <dimension ref="A1:O34"/>
  <sheetViews>
    <sheetView topLeftCell="B1" zoomScale="116" workbookViewId="0">
      <selection activeCell="J11" sqref="J11:N11"/>
    </sheetView>
  </sheetViews>
  <sheetFormatPr baseColWidth="10" defaultRowHeight="19"/>
  <cols>
    <col min="1" max="1" width="25.1640625" style="58" customWidth="1"/>
    <col min="2" max="2" width="3.83203125" style="58" customWidth="1"/>
    <col min="3" max="3" width="4.6640625" style="58" customWidth="1"/>
    <col min="4" max="8" width="20.83203125" style="58" customWidth="1"/>
    <col min="9" max="9" width="2.5" style="58" customWidth="1"/>
    <col min="10" max="14" width="20.83203125" style="58" customWidth="1"/>
    <col min="15" max="15" width="2.83203125" style="58" customWidth="1"/>
    <col min="16" max="16384" width="10.83203125" style="58"/>
  </cols>
  <sheetData>
    <row r="1" spans="1:15" ht="47">
      <c r="A1" s="60" t="s">
        <v>15</v>
      </c>
      <c r="B1" s="60" t="s">
        <v>16</v>
      </c>
      <c r="C1" s="60" t="s">
        <v>17</v>
      </c>
      <c r="D1" s="60" t="s">
        <v>0</v>
      </c>
      <c r="E1" s="60" t="s">
        <v>1</v>
      </c>
      <c r="F1" s="60" t="s">
        <v>2</v>
      </c>
      <c r="G1" s="60" t="s">
        <v>3</v>
      </c>
      <c r="H1" s="60" t="s">
        <v>4</v>
      </c>
      <c r="I1" s="4"/>
      <c r="J1" s="4"/>
      <c r="K1" s="4"/>
      <c r="L1" s="28" t="str">
        <f>IF(D23&gt;0,"Under the Cap",IF(D24&gt;0,"Over the Cap but Under the Tax",IF(D25&gt;0,"Luxury Tax Team",IF(D26&gt;0,"First Apron Team","Second Apron Team"))))</f>
        <v>Luxury Tax Team</v>
      </c>
      <c r="M1" s="4"/>
      <c r="N1" s="4"/>
      <c r="O1" s="4"/>
    </row>
    <row r="2" spans="1:15" ht="34">
      <c r="A2" s="1" t="s">
        <v>337</v>
      </c>
      <c r="B2" s="1" t="s">
        <v>7</v>
      </c>
      <c r="C2" s="1">
        <v>24</v>
      </c>
      <c r="D2" s="20">
        <v>38661750</v>
      </c>
      <c r="E2" s="20">
        <v>41754690</v>
      </c>
      <c r="F2" s="20">
        <v>44847630</v>
      </c>
      <c r="G2" s="20">
        <v>47940570</v>
      </c>
      <c r="H2" s="20">
        <v>51033510</v>
      </c>
      <c r="I2" s="4"/>
      <c r="J2" s="121" t="s">
        <v>34</v>
      </c>
      <c r="K2" s="121"/>
      <c r="L2" s="121"/>
      <c r="M2" s="121"/>
      <c r="N2" s="121"/>
      <c r="O2" s="4"/>
    </row>
    <row r="3" spans="1:15">
      <c r="A3" s="1" t="s">
        <v>338</v>
      </c>
      <c r="B3" s="1" t="s">
        <v>8</v>
      </c>
      <c r="C3" s="1">
        <v>27</v>
      </c>
      <c r="D3" s="20">
        <v>36725670</v>
      </c>
      <c r="E3" s="20">
        <v>39446090</v>
      </c>
      <c r="F3" s="20">
        <v>42166510</v>
      </c>
      <c r="G3" s="20">
        <v>44886930</v>
      </c>
      <c r="H3" s="1"/>
      <c r="I3" s="4"/>
      <c r="J3" s="29" t="s">
        <v>5</v>
      </c>
      <c r="K3" s="29" t="s">
        <v>8</v>
      </c>
      <c r="L3" s="29" t="s">
        <v>7</v>
      </c>
      <c r="M3" s="29" t="s">
        <v>6</v>
      </c>
      <c r="N3" s="29" t="s">
        <v>9</v>
      </c>
      <c r="O3" s="4"/>
    </row>
    <row r="4" spans="1:15">
      <c r="A4" s="1" t="s">
        <v>339</v>
      </c>
      <c r="B4" s="1" t="s">
        <v>5</v>
      </c>
      <c r="C4" s="1">
        <v>24</v>
      </c>
      <c r="D4" s="20">
        <v>35000000</v>
      </c>
      <c r="E4" s="20">
        <v>32400000</v>
      </c>
      <c r="F4" s="20">
        <v>29600000</v>
      </c>
      <c r="G4" s="20">
        <v>26800000</v>
      </c>
      <c r="H4" s="20">
        <v>26700000</v>
      </c>
      <c r="I4" s="4"/>
      <c r="J4" s="7" t="str" cm="1">
        <f t="array" ref="J4">IFERROR(INDEX($A$2:$A$20,SMALL(IF($B$2:$B$20="PG",ROW($B$2:$B$20)-1),ROW(A1))),"")</f>
        <v>Jalen Suggs</v>
      </c>
      <c r="K4" s="3" t="str" cm="1">
        <f t="array" ref="K4">IFERROR(INDEX($A$2:$A$20,SMALL(IF($B$2:$B$20="SG",ROW($B$2:$B$20)-1),ROW(A1))),"")</f>
        <v>Desmond Bane</v>
      </c>
      <c r="L4" s="3" t="str" cm="1">
        <f t="array" ref="L4">IFERROR(INDEX($A$2:$A$20,SMALL(IF($B$2:$B$20="SF",ROW($B$2:$B$20)-1),ROW(A1))),"")</f>
        <v>Franz Wagner</v>
      </c>
      <c r="M4" s="3" t="str" cm="1">
        <f t="array" ref="M4">IFERROR(INDEX($A$2:$A$20,SMALL(IF($B$2:$B$20="PF",ROW($B$2:$B$20)-1),ROW(A1))),"")</f>
        <v>Paolo Banchero</v>
      </c>
      <c r="N4" s="3" t="str" cm="1">
        <f t="array" ref="N4">IFERROR(INDEX($A$2:$A$20,SMALL(IF($B$2:$B$20="C",ROW($B$2:$B$20)-1),ROW(A1))),"")</f>
        <v>Wendell Carter Jr.</v>
      </c>
      <c r="O4" s="4"/>
    </row>
    <row r="5" spans="1:15">
      <c r="A5" s="1" t="s">
        <v>340</v>
      </c>
      <c r="B5" s="1" t="s">
        <v>6</v>
      </c>
      <c r="C5" s="1">
        <v>23</v>
      </c>
      <c r="D5" s="20">
        <v>15334769</v>
      </c>
      <c r="E5" s="20">
        <v>41368000</v>
      </c>
      <c r="F5" s="20">
        <v>44677440</v>
      </c>
      <c r="G5" s="20">
        <v>47986880</v>
      </c>
      <c r="H5" s="20">
        <v>51296320</v>
      </c>
      <c r="I5" s="4"/>
      <c r="J5" s="7" t="str" cm="1">
        <f t="array" ref="J5">IFERROR(INDEX($A$2:$A$20,SMALL(IF($B$2:$B$20="PG",ROW($B$2:$B$20)-1),ROW(A2))),"")</f>
        <v>Tyus Jones</v>
      </c>
      <c r="K5" s="3" t="str" cm="1">
        <f t="array" ref="K5">IFERROR(INDEX($A$2:$A$20,SMALL(IF($B$2:$B$20="SG",ROW($B$2:$B$20)-1),ROW(A2))),"")</f>
        <v>Anthony Black</v>
      </c>
      <c r="L5" s="3" t="str" cm="1">
        <f t="array" ref="L5">IFERROR(INDEX($A$2:$A$20,SMALL(IF($B$2:$B$20="SF",ROW($B$2:$B$20)-1),ROW(A2))),"")</f>
        <v>Tristan Da Silva</v>
      </c>
      <c r="M5" s="3" t="str" cm="1">
        <f t="array" ref="M5">IFERROR(INDEX($A$2:$A$20,SMALL(IF($B$2:$B$20="PF",ROW($B$2:$B$20)-1),ROW(A2))),"")</f>
        <v>Jonathan Isaac</v>
      </c>
      <c r="N5" s="3" t="str" cm="1">
        <f t="array" ref="N5">IFERROR(INDEX($A$2:$A$20,SMALL(IF($B$2:$B$20="C",ROW($B$2:$B$20)-1),ROW(A2))),"")</f>
        <v>Goga Bitadze</v>
      </c>
      <c r="O5" s="4"/>
    </row>
    <row r="6" spans="1:15">
      <c r="A6" s="1" t="s">
        <v>341</v>
      </c>
      <c r="B6" s="1" t="s">
        <v>6</v>
      </c>
      <c r="C6" s="1">
        <v>28</v>
      </c>
      <c r="D6" s="20">
        <v>15000000</v>
      </c>
      <c r="E6" s="79">
        <v>14500000</v>
      </c>
      <c r="F6" s="75">
        <v>14500000</v>
      </c>
      <c r="G6" s="75">
        <v>15000000</v>
      </c>
      <c r="H6" s="1"/>
      <c r="I6" s="4"/>
      <c r="J6" s="7" t="str" cm="1">
        <f t="array" ref="J6">IFERROR(INDEX($A$2:$A$20,SMALL(IF($B$2:$B$20="PG",ROW($B$2:$B$20)-1),ROW(A3))),"")</f>
        <v/>
      </c>
      <c r="K6" s="3" t="str" cm="1">
        <f t="array" ref="K6">IFERROR(INDEX($A$2:$A$20,SMALL(IF($B$2:$B$20="SG",ROW($B$2:$B$20)-1),ROW(A3))),"")</f>
        <v>Jett Howard</v>
      </c>
      <c r="L6" s="3" t="str" cm="1">
        <f t="array" ref="L6">IFERROR(INDEX($A$2:$A$20,SMALL(IF($B$2:$B$20="SF",ROW($B$2:$B$20)-1),ROW(A3))),"")</f>
        <v>Noah Penda</v>
      </c>
      <c r="M6" s="3" t="str" cm="1">
        <f t="array" ref="M6">IFERROR(INDEX($A$2:$A$20,SMALL(IF($B$2:$B$20="PF",ROW($B$2:$B$20)-1),ROW(A3))),"")</f>
        <v/>
      </c>
      <c r="N6" s="3" t="str" cm="1">
        <f t="array" ref="N6">IFERROR(INDEX($A$2:$A$20,SMALL(IF($B$2:$B$20="C",ROW($B$2:$B$20)-1),ROW(A3))),"")</f>
        <v>Moritz Wagner</v>
      </c>
      <c r="O6" s="4"/>
    </row>
    <row r="7" spans="1:15">
      <c r="A7" s="1" t="s">
        <v>54</v>
      </c>
      <c r="B7" s="1" t="s">
        <v>9</v>
      </c>
      <c r="C7" s="1">
        <v>26</v>
      </c>
      <c r="D7" s="20">
        <v>10850000</v>
      </c>
      <c r="E7" s="20">
        <v>18102000</v>
      </c>
      <c r="F7" s="20">
        <v>19550160</v>
      </c>
      <c r="G7" s="52">
        <v>20998320</v>
      </c>
      <c r="H7" s="1"/>
      <c r="I7" s="4"/>
      <c r="J7" s="7" t="str" cm="1">
        <f t="array" ref="J7">IFERROR(INDEX($A$2:$A$20,SMALL(IF($B$2:$B$20="PG",ROW($B$2:$B$20)-1),ROW(A4))),"")</f>
        <v/>
      </c>
      <c r="K7" s="3" t="str" cm="1">
        <f t="array" ref="K7">IFERROR(INDEX($A$2:$A$20,SMALL(IF($B$2:$B$20="SG",ROW($B$2:$B$20)-1),ROW(A4))),"")</f>
        <v>Jase Richardson</v>
      </c>
      <c r="L7" s="3" t="str" cm="1">
        <f t="array" ref="L7">IFERROR(INDEX($A$2:$A$20,SMALL(IF($B$2:$B$20="SF",ROW($B$2:$B$20)-1),ROW(A4))),"")</f>
        <v>Jamal Cain</v>
      </c>
      <c r="M7" s="3" t="str" cm="1">
        <f t="array" ref="M7">IFERROR(INDEX($A$2:$A$20,SMALL(IF($B$2:$B$20="PF",ROW($B$2:$B$20)-1),ROW(A4))),"")</f>
        <v/>
      </c>
      <c r="N7" s="3" t="str" cm="1">
        <f t="array" ref="N7">IFERROR(INDEX($A$2:$A$20,SMALL(IF($B$2:$B$20="C",ROW($B$2:$B$20)-1),ROW(A4))),"")</f>
        <v>Orlando Robinson</v>
      </c>
      <c r="O7" s="4"/>
    </row>
    <row r="8" spans="1:15">
      <c r="A8" s="1" t="s">
        <v>342</v>
      </c>
      <c r="B8" s="1" t="s">
        <v>9</v>
      </c>
      <c r="C8" s="1">
        <v>26</v>
      </c>
      <c r="D8" s="20">
        <v>8333333</v>
      </c>
      <c r="E8" s="20">
        <v>7608696</v>
      </c>
      <c r="F8" s="1"/>
      <c r="G8" s="1"/>
      <c r="H8" s="1"/>
      <c r="I8" s="4"/>
      <c r="J8" s="7" t="str" cm="1">
        <f t="array" ref="J8">IFERROR(INDEX($A$2:$A$20,SMALL(IF($B$2:$B$20="PG",ROW($B$2:$B$20)-1),ROW(A5))),"")</f>
        <v/>
      </c>
      <c r="K8" s="3" t="str" cm="1">
        <f t="array" ref="K8">IFERROR(INDEX($A$2:$A$20,SMALL(IF($B$2:$B$20="SG",ROW($B$2:$B$20)-1),ROW(A5))),"")</f>
        <v/>
      </c>
      <c r="L8" s="3" t="str" cm="1">
        <f t="array" ref="L8">IFERROR(INDEX($A$2:$A$20,SMALL(IF($B$2:$B$20="SF",ROW($B$2:$B$20)-1),ROW(A5))),"")</f>
        <v/>
      </c>
      <c r="M8" s="3" t="str" cm="1">
        <f t="array" ref="M8">IFERROR(INDEX($A$2:$A$20,SMALL(IF($B$2:$B$20="PF",ROW($B$2:$B$20)-1),ROW(A5))),"")</f>
        <v/>
      </c>
      <c r="N8" s="3" t="str" cm="1">
        <f t="array" ref="N8">IFERROR(INDEX($A$2:$A$20,SMALL(IF($B$2:$B$20="C",ROW($B$2:$B$20)-1),ROW(A5))),"")</f>
        <v/>
      </c>
      <c r="O8" s="4"/>
    </row>
    <row r="9" spans="1:15">
      <c r="A9" s="1" t="s">
        <v>343</v>
      </c>
      <c r="B9" s="1" t="s">
        <v>8</v>
      </c>
      <c r="C9" s="1">
        <v>22</v>
      </c>
      <c r="D9" s="20">
        <v>7970280</v>
      </c>
      <c r="E9" s="52">
        <v>10106316</v>
      </c>
      <c r="F9" s="1" t="s">
        <v>14</v>
      </c>
      <c r="G9" s="1"/>
      <c r="H9" s="1"/>
      <c r="I9" s="4"/>
      <c r="J9" s="7" t="str" cm="1">
        <f t="array" ref="J9">IFERROR(INDEX($A$2:$A$20,SMALL(IF($B$2:$B$20="PG",ROW($B$2:$B$20)-1),ROW(A6))),"")</f>
        <v/>
      </c>
      <c r="K9" s="3" t="str" cm="1">
        <f t="array" ref="K9">IFERROR(INDEX($A$2:$A$20,SMALL(IF($B$2:$B$20="SG",ROW($B$2:$B$20)-1),ROW(A6))),"")</f>
        <v/>
      </c>
      <c r="L9" s="3" t="str" cm="1">
        <f t="array" ref="L9">IFERROR(INDEX($A$2:$A$20,SMALL(IF($B$2:$B$20="SF",ROW($B$2:$B$20)-1),ROW(A6))),"")</f>
        <v/>
      </c>
      <c r="M9" s="3" t="str" cm="1">
        <f t="array" ref="M9">IFERROR(INDEX($A$2:$A$20,SMALL(IF($B$2:$B$20="PF",ROW($B$2:$B$20)-1),ROW(A6))),"")</f>
        <v/>
      </c>
      <c r="N9" s="3" t="str" cm="1">
        <f t="array" ref="N9">IFERROR(INDEX($A$2:$A$20,SMALL(IF($B$2:$B$20="C",ROW($B$2:$B$20)-1),ROW(A6))),"")</f>
        <v/>
      </c>
      <c r="O9" s="4"/>
    </row>
    <row r="10" spans="1:15">
      <c r="A10" s="1" t="s">
        <v>344</v>
      </c>
      <c r="B10" s="1" t="s">
        <v>5</v>
      </c>
      <c r="C10" s="1">
        <v>29</v>
      </c>
      <c r="D10" s="20">
        <v>7000000</v>
      </c>
      <c r="E10" s="1"/>
      <c r="F10" s="1"/>
      <c r="G10" s="1"/>
      <c r="H10" s="1"/>
      <c r="I10" s="4"/>
      <c r="J10" s="7" t="str" cm="1">
        <f t="array" ref="J10">IFERROR(INDEX($A$2:$A$20,SMALL(IF($B$2:$B$20="PG",ROW($B$2:$B$20)-1),ROW(A7))),"")</f>
        <v/>
      </c>
      <c r="K10" s="3" t="str" cm="1">
        <f t="array" ref="K10">IFERROR(INDEX($A$2:$A$20,SMALL(IF($B$2:$B$20="SG",ROW($B$2:$B$20)-1),ROW(A7))),"")</f>
        <v/>
      </c>
      <c r="L10" s="3" t="str" cm="1">
        <f t="array" ref="L10">IFERROR(INDEX($A$2:$A$20,SMALL(IF($B$2:$B$20="SF",ROW($B$2:$B$20)-1),ROW(A7))),"")</f>
        <v/>
      </c>
      <c r="M10" s="3" t="str" cm="1">
        <f t="array" ref="M10">IFERROR(INDEX($A$2:$A$20,SMALL(IF($B$2:$B$20="PF",ROW($B$2:$B$20)-1),ROW(A7))),"")</f>
        <v/>
      </c>
      <c r="N10" s="3" t="str" cm="1">
        <f t="array" ref="N10">IFERROR(INDEX($A$2:$A$20,SMALL(IF($B$2:$B$20="C",ROW($B$2:$B$20)-1),ROW(A7))),"")</f>
        <v/>
      </c>
      <c r="O10" s="4"/>
    </row>
    <row r="11" spans="1:15" ht="47">
      <c r="A11" s="1" t="s">
        <v>345</v>
      </c>
      <c r="B11" s="1" t="s">
        <v>8</v>
      </c>
      <c r="C11" s="1">
        <v>22</v>
      </c>
      <c r="D11" s="20">
        <v>5529720</v>
      </c>
      <c r="E11" s="52">
        <v>7337939</v>
      </c>
      <c r="F11" s="1" t="s">
        <v>14</v>
      </c>
      <c r="G11" s="1"/>
      <c r="H11" s="1"/>
      <c r="I11" s="4"/>
      <c r="J11" s="96" t="s">
        <v>545</v>
      </c>
      <c r="K11" s="96"/>
      <c r="L11" s="96"/>
      <c r="M11" s="96"/>
      <c r="N11" s="96"/>
      <c r="O11" s="4"/>
    </row>
    <row r="12" spans="1:15">
      <c r="A12" s="1" t="s">
        <v>346</v>
      </c>
      <c r="B12" s="1" t="s">
        <v>9</v>
      </c>
      <c r="C12" s="1">
        <v>28</v>
      </c>
      <c r="D12" s="20">
        <v>5000000</v>
      </c>
      <c r="E12" s="1"/>
      <c r="F12" s="1"/>
      <c r="G12" s="1"/>
      <c r="H12" s="1"/>
      <c r="I12" s="4"/>
      <c r="J12" s="7" t="str" cm="1">
        <f t="array" ref="J12">IFERROR(INDEX($A$2:$A$20,SMALL(IF($B$2:$B$20="PG",ROW($B$2:$B$20)-1),ROW(A9))),"")</f>
        <v/>
      </c>
      <c r="K12" s="3" t="str" cm="1">
        <f t="array" ref="K12">IFERROR(INDEX($A$2:$A$20,SMALL(IF($B$2:$B$20="SG",ROW($B$2:$B$20)-1),ROW(A9))),"")</f>
        <v/>
      </c>
      <c r="L12" s="3" t="str" cm="1">
        <f t="array" ref="L12">IFERROR(INDEX($A$2:$A$20,SMALL(IF($B$2:$B$20="SF",ROW($B$2:$B$20)-1),ROW(A9))),"")</f>
        <v/>
      </c>
      <c r="M12" s="3" t="str" cm="1">
        <f t="array" ref="M12">IFERROR(INDEX($A$2:$A$20,SMALL(IF($B$2:$B$20="PF",ROW($B$2:$B$20)-1),ROW(A9))),"")</f>
        <v/>
      </c>
      <c r="N12" s="3" t="str" cm="1">
        <f t="array" ref="N12">IFERROR(INDEX($A$2:$A$20,SMALL(IF($B$2:$B$20="C",ROW($B$2:$B$20)-1),ROW(A9))),"")</f>
        <v/>
      </c>
      <c r="O12" s="4"/>
    </row>
    <row r="13" spans="1:15">
      <c r="A13" s="1" t="s">
        <v>53</v>
      </c>
      <c r="B13" s="1" t="s">
        <v>7</v>
      </c>
      <c r="C13" s="1">
        <v>24</v>
      </c>
      <c r="D13" s="20">
        <v>3809520</v>
      </c>
      <c r="E13" s="52">
        <v>3991200</v>
      </c>
      <c r="F13" s="52">
        <v>6138466</v>
      </c>
      <c r="G13" s="1" t="s">
        <v>14</v>
      </c>
      <c r="H13" s="1"/>
      <c r="I13" s="4"/>
      <c r="J13" s="7" t="str" cm="1">
        <f t="array" ref="J13">IFERROR(INDEX($A$2:$A$20,SMALL(IF($B$2:$B$20="PG",ROW($B$2:$B$20)-1),ROW(A10))),"")</f>
        <v/>
      </c>
      <c r="K13" s="3" t="str" cm="1">
        <f t="array" ref="K13">IFERROR(INDEX($A$2:$A$20,SMALL(IF($B$2:$B$20="SG",ROW($B$2:$B$20)-1),ROW(A10))),"")</f>
        <v/>
      </c>
      <c r="L13" s="3" t="str" cm="1">
        <f t="array" ref="L13">IFERROR(INDEX($A$2:$A$20,SMALL(IF($B$2:$B$20="SF",ROW($B$2:$B$20)-1),ROW(A10))),"")</f>
        <v/>
      </c>
      <c r="M13" s="3" t="str" cm="1">
        <f t="array" ref="M13">IFERROR(INDEX($A$2:$A$20,SMALL(IF($B$2:$B$20="PF",ROW($B$2:$B$20)-1),ROW(A10))),"")</f>
        <v/>
      </c>
      <c r="N13" s="3" t="str" cm="1">
        <f t="array" ref="N13">IFERROR(INDEX($A$2:$A$20,SMALL(IF($B$2:$B$20="C",ROW($B$2:$B$20)-1),ROW(A10))),"")</f>
        <v/>
      </c>
      <c r="O13" s="4"/>
    </row>
    <row r="14" spans="1:15">
      <c r="A14" s="1" t="s">
        <v>347</v>
      </c>
      <c r="B14" s="1" t="s">
        <v>8</v>
      </c>
      <c r="C14" s="1">
        <v>20</v>
      </c>
      <c r="D14" s="20">
        <v>2983320</v>
      </c>
      <c r="E14" s="20">
        <v>3132360</v>
      </c>
      <c r="F14" s="52">
        <v>3282000</v>
      </c>
      <c r="G14" s="52">
        <v>5910882</v>
      </c>
      <c r="H14" s="1" t="s">
        <v>14</v>
      </c>
      <c r="I14" s="4"/>
      <c r="J14" s="7" t="str" cm="1">
        <f t="array" ref="J14">IFERROR(INDEX($A$2:$A$20,SMALL(IF($B$2:$B$20="PG",ROW($B$2:$B$20)-1),ROW(A11))),"")</f>
        <v/>
      </c>
      <c r="K14" s="3" t="str" cm="1">
        <f t="array" ref="K14">IFERROR(INDEX($A$2:$A$20,SMALL(IF($B$2:$B$20="SG",ROW($B$2:$B$20)-1),ROW(A11))),"")</f>
        <v/>
      </c>
      <c r="L14" s="3" t="str" cm="1">
        <f t="array" ref="L14">IFERROR(INDEX($A$2:$A$20,SMALL(IF($B$2:$B$20="SF",ROW($B$2:$B$20)-1),ROW(A11))),"")</f>
        <v/>
      </c>
      <c r="M14" s="3" t="str" cm="1">
        <f t="array" ref="M14">IFERROR(INDEX($A$2:$A$20,SMALL(IF($B$2:$B$20="PF",ROW($B$2:$B$20)-1),ROW(A11))),"")</f>
        <v/>
      </c>
      <c r="N14" s="3" t="str" cm="1">
        <f t="array" ref="N14">IFERROR(INDEX($A$2:$A$20,SMALL(IF($B$2:$B$20="C",ROW($B$2:$B$20)-1),ROW(A11))),"")</f>
        <v/>
      </c>
      <c r="O14" s="4"/>
    </row>
    <row r="15" spans="1:15">
      <c r="A15" s="1" t="s">
        <v>348</v>
      </c>
      <c r="B15" s="1" t="s">
        <v>7</v>
      </c>
      <c r="C15" s="1">
        <v>21</v>
      </c>
      <c r="D15" s="20">
        <v>1272870</v>
      </c>
      <c r="E15" s="20">
        <v>2150917</v>
      </c>
      <c r="F15" s="75">
        <v>2525901</v>
      </c>
      <c r="G15" s="52">
        <v>2735698</v>
      </c>
      <c r="H15" s="1"/>
      <c r="I15" s="4"/>
      <c r="J15" s="7" t="str" cm="1">
        <f t="array" ref="J15">IFERROR(INDEX($A$2:$A$20,SMALL(IF($B$2:$B$20="PG",ROW($B$2:$B$20)-1),ROW(A12))),"")</f>
        <v/>
      </c>
      <c r="K15" s="3" t="str" cm="1">
        <f t="array" ref="K15">IFERROR(INDEX($A$2:$A$20,SMALL(IF($B$2:$B$20="SG",ROW($B$2:$B$20)-1),ROW(A12))),"")</f>
        <v/>
      </c>
      <c r="L15" s="3" t="str" cm="1">
        <f t="array" ref="L15">IFERROR(INDEX($A$2:$A$20,SMALL(IF($B$2:$B$20="SF",ROW($B$2:$B$20)-1),ROW(A12))),"")</f>
        <v/>
      </c>
      <c r="M15" s="4"/>
      <c r="N15" s="3" t="str" cm="1">
        <f t="array" ref="N15">IFERROR(INDEX($A$2:$A$20,SMALL(IF($B$2:$B$20="C",ROW($B$2:$B$20)-1),ROW(A12))),"")</f>
        <v/>
      </c>
      <c r="O15" s="4"/>
    </row>
    <row r="16" spans="1:15">
      <c r="A16" s="1" t="s">
        <v>349</v>
      </c>
      <c r="B16" s="1" t="s">
        <v>7</v>
      </c>
      <c r="C16" s="1">
        <v>26</v>
      </c>
      <c r="D16" s="1" t="s">
        <v>10</v>
      </c>
      <c r="E16" s="1" t="s">
        <v>14</v>
      </c>
      <c r="F16" s="1"/>
      <c r="G16" s="1"/>
      <c r="H16" s="1"/>
      <c r="I16" s="4"/>
      <c r="J16" s="7" t="str" cm="1">
        <f t="array" ref="J16">IFERROR(INDEX($A$2:$A$20,SMALL(IF($B$2:$B$20="PG",ROW($B$2:$B$20)-1),ROW(A13))),"")</f>
        <v/>
      </c>
      <c r="K16" s="3" t="str" cm="1">
        <f t="array" ref="K16">IFERROR(INDEX($A$2:$A$20,SMALL(IF($B$2:$B$20="SG",ROW($B$2:$B$20)-1),ROW(A13))),"")</f>
        <v/>
      </c>
      <c r="L16" s="3" t="str" cm="1">
        <f t="array" ref="L16">IFERROR(INDEX($A$2:$A$20,SMALL(IF($B$2:$B$20="SF",ROW($B$2:$B$20)-1),ROW(A13))),"")</f>
        <v/>
      </c>
      <c r="M16" s="4"/>
      <c r="N16" s="3" t="str" cm="1">
        <f t="array" ref="N16">IFERROR(INDEX($A$2:$A$20,SMALL(IF($B$2:$B$20="C",ROW($B$2:$B$20)-1),ROW(A13))),"")</f>
        <v/>
      </c>
      <c r="O16" s="4"/>
    </row>
    <row r="17" spans="1:15">
      <c r="A17" s="1" t="s">
        <v>350</v>
      </c>
      <c r="B17" s="1" t="s">
        <v>9</v>
      </c>
      <c r="C17" s="1">
        <v>25</v>
      </c>
      <c r="D17" s="1" t="s">
        <v>10</v>
      </c>
      <c r="E17" s="1"/>
      <c r="F17" s="1"/>
      <c r="G17" s="1"/>
      <c r="H17" s="1"/>
      <c r="I17" s="4"/>
      <c r="J17" s="7" t="str" cm="1">
        <f t="array" ref="J17">IFERROR(INDEX($A$2:$A$20,SMALL(IF($B$2:$B$20="PG",ROW($B$2:$B$20)-1),ROW(A14))),"")</f>
        <v/>
      </c>
      <c r="K17" s="4"/>
      <c r="L17" s="3" t="str" cm="1">
        <f t="array" ref="L17">IFERROR(INDEX($A$2:$A$20,SMALL(IF($B$2:$B$20="SF",ROW($B$2:$B$20)-1),ROW(A14))),"")</f>
        <v/>
      </c>
      <c r="M17" s="4"/>
      <c r="N17" s="3" t="str" cm="1">
        <f t="array" ref="N17">IFERROR(INDEX($A$2:$A$20,SMALL(IF($B$2:$B$20="C",ROW($B$2:$B$20)-1),ROW(A14))),"")</f>
        <v/>
      </c>
      <c r="O17" s="4"/>
    </row>
    <row r="18" spans="1:15">
      <c r="A18" s="4"/>
      <c r="B18" s="4"/>
      <c r="C18" s="4"/>
      <c r="D18" s="4"/>
      <c r="E18" s="4"/>
      <c r="F18" s="4"/>
      <c r="G18" s="4"/>
      <c r="H18" s="4"/>
      <c r="I18" s="4"/>
      <c r="J18" s="7" t="str" cm="1">
        <f t="array" ref="J18">IFERROR(INDEX($A$2:$A$20,SMALL(IF($B$2:$B$20="PG",ROW($B$2:$B$20)-1),ROW(#REF!))),"")</f>
        <v/>
      </c>
      <c r="K18" s="4"/>
      <c r="L18" s="3" t="str" cm="1">
        <f t="array" ref="L18">IFERROR(INDEX($A$2:$A$20,SMALL(IF($B$2:$B$20="SF",ROW($B$2:$B$20)-1),ROW(#REF!))),"")</f>
        <v/>
      </c>
      <c r="M18" s="4"/>
      <c r="N18" s="3" t="str" cm="1">
        <f t="array" ref="N18">IFERROR(INDEX($A$2:$A$20,SMALL(IF($B$2:$B$20="C",ROW($B$2:$B$20)-1),ROW(#REF!))),"")</f>
        <v/>
      </c>
      <c r="O18" s="4"/>
    </row>
    <row r="19" spans="1:15" hidden="1">
      <c r="A19" s="4"/>
      <c r="B19" s="4"/>
      <c r="C19" s="4"/>
      <c r="D19" s="4"/>
      <c r="E19" s="4"/>
      <c r="F19" s="4"/>
      <c r="G19" s="4"/>
      <c r="H19" s="4"/>
      <c r="I19" s="4"/>
      <c r="J19" s="7" t="str" cm="1">
        <f t="array" ref="J19">IFERROR(INDEX($A$2:$A$20,SMALL(IF($B$2:$B$20="PG",ROW($B$2:$B$20)-1),ROW(#REF!))),"")</f>
        <v/>
      </c>
      <c r="K19" s="4"/>
      <c r="L19" s="3" t="str" cm="1">
        <f t="array" ref="L19">IFERROR(INDEX($A$2:$A$20,SMALL(IF($B$2:$B$20="SF",ROW($B$2:$B$20)-1),ROW(#REF!))),"")</f>
        <v/>
      </c>
      <c r="M19" s="4"/>
      <c r="N19" s="3" t="str" cm="1">
        <f t="array" ref="N19">IFERROR(INDEX($A$2:$A$20,SMALL(IF($B$2:$B$20="C",ROW($B$2:$B$20)-1),ROW(#REF!))),"")</f>
        <v/>
      </c>
      <c r="O19" s="4"/>
    </row>
    <row r="20" spans="1:15" hidden="1">
      <c r="A20" s="4"/>
      <c r="B20" s="4"/>
      <c r="C20" s="4"/>
      <c r="D20" s="4"/>
      <c r="E20" s="4"/>
      <c r="F20" s="4"/>
      <c r="G20" s="4"/>
      <c r="H20" s="4"/>
      <c r="I20" s="4"/>
      <c r="J20" s="7" t="str" cm="1">
        <f t="array" ref="J20">IFERROR(INDEX($A$2:$A$20,SMALL(IF($B$2:$B$20="PG",ROW($B$2:$B$20)-1),ROW(#REF!))),"")</f>
        <v/>
      </c>
      <c r="K20" s="4"/>
      <c r="L20" s="3" t="str" cm="1">
        <f t="array" ref="L20">IFERROR(INDEX($A$2:$A$20,SMALL(IF($B$2:$B$20="SF",ROW($B$2:$B$20)-1),ROW(#REF!))),"")</f>
        <v/>
      </c>
      <c r="M20" s="4"/>
      <c r="N20" s="3" t="str" cm="1">
        <f t="array" ref="N20">IFERROR(INDEX($A$2:$A$20,SMALL(IF($B$2:$B$20="C",ROW($B$2:$B$20)-1),ROW(#REF!))),"")</f>
        <v/>
      </c>
      <c r="O20" s="4"/>
    </row>
    <row r="21" spans="1:15">
      <c r="A21" s="4" t="s">
        <v>42</v>
      </c>
      <c r="B21" s="4"/>
      <c r="C21" s="4"/>
      <c r="D21" s="8">
        <f>SUM(D2:D19)</f>
        <v>193471232</v>
      </c>
      <c r="E21" s="8">
        <f>SUM(E2:E19)</f>
        <v>221898208</v>
      </c>
      <c r="F21" s="8">
        <f>SUM(F2:F19)</f>
        <v>207288107</v>
      </c>
      <c r="G21" s="8">
        <f>SUM(G2:G19)</f>
        <v>212259280</v>
      </c>
      <c r="H21" s="8">
        <f>SUM(H2:H19)</f>
        <v>129029830</v>
      </c>
      <c r="I21" s="4"/>
      <c r="J21" s="7" t="str" cm="1">
        <f t="array" ref="J21">IFERROR(INDEX($A$2:$A$20,SMALL(IF($B$2:$B$20="PG",ROW($B$2:$B$20)-1),ROW(A18))),"")</f>
        <v/>
      </c>
      <c r="K21" s="4"/>
      <c r="L21" s="3" t="str" cm="1">
        <f t="array" ref="L21">IFERROR(INDEX($A$2:$A$20,SMALL(IF($B$2:$B$20="SF",ROW($B$2:$B$20)-1),ROW(A18))),"")</f>
        <v/>
      </c>
      <c r="M21" s="4"/>
      <c r="N21" s="3" t="str" cm="1">
        <f t="array" ref="N21">IFERROR(INDEX($A$2:$A$20,SMALL(IF($B$2:$B$20="C",ROW($B$2:$B$20)-1),ROW(A18))),"")</f>
        <v/>
      </c>
      <c r="O21" s="4"/>
    </row>
    <row r="22" spans="1:15">
      <c r="A22" s="4"/>
      <c r="B22" s="4"/>
      <c r="C22" s="4"/>
      <c r="D22" s="6"/>
      <c r="E22" s="4"/>
      <c r="F22" s="4"/>
      <c r="G22" s="4"/>
      <c r="H22" s="4"/>
      <c r="I22" s="4"/>
      <c r="J22" s="7" t="str" cm="1">
        <f t="array" ref="J22">IFERROR(INDEX($A$2:$A$20,SMALL(IF($B$2:$B$20="PG",ROW($B$2:$B$20)-1),ROW(A19))),"")</f>
        <v/>
      </c>
      <c r="K22" s="4"/>
      <c r="L22" s="3" t="str" cm="1">
        <f t="array" ref="L22">IFERROR(INDEX($A$2:$A$20,SMALL(IF($B$2:$B$20="SF",ROW($B$2:$B$20)-1),ROW(A19))),"")</f>
        <v/>
      </c>
      <c r="M22" s="4"/>
      <c r="N22" s="3" t="str" cm="1">
        <f t="array" ref="N22">IFERROR(INDEX($A$2:$A$20,SMALL(IF($B$2:$B$20="C",ROW($B$2:$B$20)-1),ROW(A19))),"")</f>
        <v/>
      </c>
      <c r="O22" s="4"/>
    </row>
    <row r="23" spans="1:15">
      <c r="A23" s="4" t="s">
        <v>40</v>
      </c>
      <c r="B23" s="4"/>
      <c r="C23" s="4"/>
      <c r="D23" s="5">
        <f>D32-D21</f>
        <v>-38824232</v>
      </c>
      <c r="E23" s="5">
        <f>E32-E21</f>
        <v>-56425918</v>
      </c>
      <c r="F23" s="5">
        <f>F32-F21</f>
        <v>-30232756.699999988</v>
      </c>
      <c r="G23" s="5">
        <f>G32-G21</f>
        <v>-22810055.17899999</v>
      </c>
      <c r="H23" s="5">
        <f>H32-H21</f>
        <v>73680840.558470011</v>
      </c>
      <c r="I23" s="4"/>
      <c r="J23" s="7" t="str" cm="1">
        <f t="array" ref="J23">IFERROR(INDEX($A$2:$A$20,SMALL(IF($B$2:$B$20="PG",ROW($B$2:$B$20)-1),ROW(A20))),"")</f>
        <v/>
      </c>
      <c r="K23" s="4"/>
      <c r="L23" s="4"/>
      <c r="M23" s="4"/>
      <c r="N23" s="3" t="str" cm="1">
        <f t="array" ref="N23">IFERROR(INDEX($A$2:$A$20,SMALL(IF($B$2:$B$20="C",ROW($B$2:$B$20)-1),ROW(A20))),"")</f>
        <v/>
      </c>
      <c r="O23" s="4"/>
    </row>
    <row r="24" spans="1:15">
      <c r="A24" s="4" t="s">
        <v>41</v>
      </c>
      <c r="B24" s="4"/>
      <c r="C24" s="4"/>
      <c r="D24" s="5">
        <f>D31-D21</f>
        <v>-5576232</v>
      </c>
      <c r="E24" s="5">
        <f>E31-E21</f>
        <v>-20850558</v>
      </c>
      <c r="F24" s="5">
        <f>F31-F21</f>
        <v>7832878.5</v>
      </c>
      <c r="G24" s="5">
        <f>G31-G21</f>
        <v>17920174.485000014</v>
      </c>
      <c r="H24" s="5">
        <f>H31-H21</f>
        <v>117262186.29895002</v>
      </c>
      <c r="I24" s="4"/>
      <c r="J24" s="7" t="str" cm="1">
        <f t="array" ref="J24">IFERROR(INDEX($A$2:$A$20,SMALL(IF($B$2:$B$20="PG",ROW($B$2:$B$20)-1),ROW(A21))),"")</f>
        <v/>
      </c>
      <c r="K24" s="4"/>
      <c r="L24" s="4"/>
      <c r="M24" s="4"/>
      <c r="N24" s="3" t="str" cm="1">
        <f t="array" ref="N24">IFERROR(INDEX($A$2:$A$20,SMALL(IF($B$2:$B$20="C",ROW($B$2:$B$20)-1),ROW(A21))),"")</f>
        <v/>
      </c>
      <c r="O24" s="4"/>
    </row>
    <row r="25" spans="1:15">
      <c r="A25" s="4" t="s">
        <v>43</v>
      </c>
      <c r="B25" s="4"/>
      <c r="C25" s="4"/>
      <c r="D25" s="5">
        <f>D30-D21</f>
        <v>2473768</v>
      </c>
      <c r="E25" s="5">
        <f>E30-E21</f>
        <v>-12237058</v>
      </c>
      <c r="F25" s="5">
        <f>F30-F21</f>
        <v>17049323.5</v>
      </c>
      <c r="G25" s="5">
        <f>G30-G21</f>
        <v>27781770.63500002</v>
      </c>
      <c r="H25" s="5">
        <f>H30-H21</f>
        <v>127814094.17945004</v>
      </c>
      <c r="I25" s="4"/>
      <c r="J25" s="7" t="str" cm="1">
        <f t="array" ref="J25">IFERROR(INDEX($A$2:$A$20,SMALL(IF($B$2:$B$20="PG",ROW($B$2:$B$20)-1),ROW(A22))),"")</f>
        <v/>
      </c>
      <c r="K25" s="4"/>
      <c r="L25" s="4"/>
      <c r="M25" s="4"/>
      <c r="N25" s="4"/>
      <c r="O25" s="4"/>
    </row>
    <row r="26" spans="1:15">
      <c r="A26" s="4" t="s">
        <v>44</v>
      </c>
      <c r="B26" s="4"/>
      <c r="C26" s="4"/>
      <c r="D26" s="5">
        <f>D29-D21</f>
        <v>14352768</v>
      </c>
      <c r="E26" s="5">
        <f>E29-E21</f>
        <v>473472</v>
      </c>
      <c r="F26" s="5">
        <f>F29-F21</f>
        <v>30649590.600000024</v>
      </c>
      <c r="G26" s="5">
        <f>G29-G21</f>
        <v>42334056.432000041</v>
      </c>
      <c r="H26" s="5">
        <f>H29-H21</f>
        <v>143385039.98224008</v>
      </c>
      <c r="I26" s="4"/>
      <c r="J26" s="7" t="str" cm="1">
        <f t="array" ref="J26">IFERROR(INDEX($A$2:$A$20,SMALL(IF($B$2:$B$20="PG",ROW($B$2:$B$20)-1),ROW(A23))),"")</f>
        <v/>
      </c>
      <c r="K26" s="4"/>
      <c r="L26" s="4"/>
      <c r="M26" s="4"/>
      <c r="N26" s="4"/>
      <c r="O26" s="4"/>
    </row>
    <row r="27" spans="1:15" ht="20" thickBo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pans="1:15" ht="24">
      <c r="A28" s="93" t="s">
        <v>479</v>
      </c>
      <c r="B28" s="94"/>
      <c r="C28" s="94"/>
      <c r="D28" s="94"/>
      <c r="E28" s="94"/>
      <c r="F28" s="94"/>
      <c r="G28" s="94"/>
      <c r="H28" s="95"/>
      <c r="I28" s="4"/>
      <c r="J28" s="44" t="s">
        <v>521</v>
      </c>
      <c r="K28" s="4"/>
      <c r="L28" s="4"/>
      <c r="M28" s="4"/>
      <c r="N28" s="4"/>
      <c r="O28" s="4"/>
    </row>
    <row r="29" spans="1:15">
      <c r="A29" s="10" t="s">
        <v>36</v>
      </c>
      <c r="B29" s="11"/>
      <c r="C29" s="11"/>
      <c r="D29" s="12">
        <v>207824000</v>
      </c>
      <c r="E29" s="13">
        <f>D29*1.07</f>
        <v>222371680</v>
      </c>
      <c r="F29" s="13">
        <f t="shared" ref="F29:H29" si="0">E29*1.07</f>
        <v>237937697.60000002</v>
      </c>
      <c r="G29" s="13">
        <f t="shared" si="0"/>
        <v>254593336.43200004</v>
      </c>
      <c r="H29" s="14">
        <f t="shared" si="0"/>
        <v>272414869.98224008</v>
      </c>
      <c r="I29" s="4"/>
      <c r="J29" s="46" t="s">
        <v>522</v>
      </c>
      <c r="K29" s="4"/>
      <c r="L29" s="4"/>
      <c r="M29" s="4"/>
      <c r="N29" s="4"/>
      <c r="O29" s="4"/>
    </row>
    <row r="30" spans="1:15">
      <c r="A30" s="10" t="s">
        <v>37</v>
      </c>
      <c r="B30" s="11"/>
      <c r="C30" s="11"/>
      <c r="D30" s="12">
        <v>195945000</v>
      </c>
      <c r="E30" s="13">
        <f t="shared" ref="E30:H33" si="1">D30*1.07</f>
        <v>209661150</v>
      </c>
      <c r="F30" s="13">
        <f t="shared" si="1"/>
        <v>224337430.5</v>
      </c>
      <c r="G30" s="13">
        <f t="shared" si="1"/>
        <v>240041050.63500002</v>
      </c>
      <c r="H30" s="14">
        <f t="shared" si="1"/>
        <v>256843924.17945004</v>
      </c>
      <c r="I30" s="4"/>
      <c r="J30" s="45" t="s">
        <v>524</v>
      </c>
      <c r="K30" s="4"/>
      <c r="L30" s="4"/>
      <c r="M30" s="4"/>
      <c r="N30" s="4"/>
      <c r="O30" s="4"/>
    </row>
    <row r="31" spans="1:15">
      <c r="A31" s="10" t="s">
        <v>38</v>
      </c>
      <c r="B31" s="11"/>
      <c r="C31" s="11"/>
      <c r="D31" s="12">
        <v>187895000</v>
      </c>
      <c r="E31" s="13">
        <f t="shared" si="1"/>
        <v>201047650</v>
      </c>
      <c r="F31" s="13">
        <f t="shared" si="1"/>
        <v>215120985.5</v>
      </c>
      <c r="G31" s="13">
        <f t="shared" si="1"/>
        <v>230179454.48500001</v>
      </c>
      <c r="H31" s="14">
        <f t="shared" si="1"/>
        <v>246292016.29895002</v>
      </c>
      <c r="I31" s="4"/>
      <c r="J31" s="4"/>
      <c r="K31" s="4"/>
      <c r="L31" s="4"/>
      <c r="M31" s="4"/>
      <c r="N31" s="4"/>
      <c r="O31" s="4"/>
    </row>
    <row r="32" spans="1:15">
      <c r="A32" s="10" t="s">
        <v>39</v>
      </c>
      <c r="B32" s="11"/>
      <c r="C32" s="11"/>
      <c r="D32" s="12">
        <v>154647000</v>
      </c>
      <c r="E32" s="13">
        <f t="shared" si="1"/>
        <v>165472290</v>
      </c>
      <c r="F32" s="13">
        <f t="shared" si="1"/>
        <v>177055350.30000001</v>
      </c>
      <c r="G32" s="13">
        <f t="shared" si="1"/>
        <v>189449224.82100001</v>
      </c>
      <c r="H32" s="14">
        <f t="shared" si="1"/>
        <v>202710670.55847001</v>
      </c>
      <c r="I32" s="4"/>
      <c r="J32" s="4"/>
      <c r="K32" s="4"/>
      <c r="L32" s="4"/>
      <c r="M32" s="4"/>
      <c r="N32" s="4"/>
      <c r="O32" s="4"/>
    </row>
    <row r="33" spans="1:15" ht="20" thickBot="1">
      <c r="A33" s="15" t="s">
        <v>35</v>
      </c>
      <c r="B33" s="16"/>
      <c r="C33" s="16"/>
      <c r="D33" s="17">
        <v>139182000</v>
      </c>
      <c r="E33" s="18">
        <f t="shared" si="1"/>
        <v>148924740</v>
      </c>
      <c r="F33" s="18">
        <f t="shared" si="1"/>
        <v>159349471.80000001</v>
      </c>
      <c r="G33" s="18">
        <f t="shared" si="1"/>
        <v>170503934.82600003</v>
      </c>
      <c r="H33" s="19">
        <f t="shared" si="1"/>
        <v>182439210.26382005</v>
      </c>
      <c r="I33" s="4"/>
      <c r="J33" s="4"/>
      <c r="K33" s="4"/>
      <c r="L33" s="4"/>
      <c r="M33" s="4"/>
      <c r="N33" s="4"/>
      <c r="O33" s="4"/>
    </row>
    <row r="34" spans="1: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</sheetData>
  <mergeCells count="3">
    <mergeCell ref="J2:N2"/>
    <mergeCell ref="A28:H28"/>
    <mergeCell ref="J11:N11"/>
  </mergeCells>
  <conditionalFormatting sqref="D23:H26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8FC21-DD8F-924D-9828-BABEF1993EE8}">
  <dimension ref="A1:S34"/>
  <sheetViews>
    <sheetView zoomScale="58" workbookViewId="0">
      <selection activeCell="N28" sqref="N28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6640625" style="55" customWidth="1"/>
    <col min="10" max="14" width="20.83203125" style="55" customWidth="1"/>
    <col min="15" max="15" width="2.5" style="55" customWidth="1"/>
    <col min="16" max="16384" width="10.83203125" style="55"/>
  </cols>
  <sheetData>
    <row r="1" spans="1:19" ht="47">
      <c r="A1" s="42" t="s">
        <v>15</v>
      </c>
      <c r="B1" s="42" t="s">
        <v>16</v>
      </c>
      <c r="C1" s="42" t="s">
        <v>17</v>
      </c>
      <c r="D1" s="42" t="s">
        <v>0</v>
      </c>
      <c r="E1" s="42" t="s">
        <v>1</v>
      </c>
      <c r="F1" s="42" t="s">
        <v>2</v>
      </c>
      <c r="G1" s="42" t="s">
        <v>3</v>
      </c>
      <c r="H1" s="42" t="s">
        <v>4</v>
      </c>
      <c r="I1" s="3"/>
      <c r="J1" s="3"/>
      <c r="K1" s="3"/>
      <c r="L1" s="30" t="str">
        <f>IF(D23&gt;0,"Under the Cap",IF(D24&gt;0,"Over the Cap but Under the Tax",IF(D25&gt;0,"Luxury Tax Team",IF(D26&gt;0,"First Apron Team","Second Apron Team"))))</f>
        <v>Over the Cap but Under the Tax</v>
      </c>
      <c r="M1" s="3"/>
      <c r="N1" s="3"/>
      <c r="O1" s="3"/>
    </row>
    <row r="2" spans="1:19" ht="34">
      <c r="A2" s="2" t="s">
        <v>351</v>
      </c>
      <c r="B2" s="2" t="s">
        <v>9</v>
      </c>
      <c r="C2" s="2">
        <v>31</v>
      </c>
      <c r="D2" s="22">
        <v>55224526</v>
      </c>
      <c r="E2" s="22">
        <v>57915200</v>
      </c>
      <c r="F2" s="22">
        <v>62548416</v>
      </c>
      <c r="G2" s="49">
        <v>67181632</v>
      </c>
      <c r="H2" s="2"/>
      <c r="I2" s="3"/>
      <c r="J2" s="122" t="s">
        <v>34</v>
      </c>
      <c r="K2" s="122"/>
      <c r="L2" s="122"/>
      <c r="M2" s="122"/>
      <c r="N2" s="122"/>
      <c r="O2" s="3"/>
      <c r="Q2" s="81"/>
      <c r="R2" s="82"/>
      <c r="S2" s="82"/>
    </row>
    <row r="3" spans="1:19">
      <c r="A3" s="2" t="s">
        <v>352</v>
      </c>
      <c r="B3" s="2" t="s">
        <v>7</v>
      </c>
      <c r="C3" s="2">
        <v>35</v>
      </c>
      <c r="D3" s="22">
        <v>51666090</v>
      </c>
      <c r="E3" s="22">
        <v>54126380</v>
      </c>
      <c r="F3" s="49">
        <v>56586670</v>
      </c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  <c r="Q3" s="81"/>
      <c r="R3" s="82"/>
      <c r="S3" s="82"/>
    </row>
    <row r="4" spans="1:19">
      <c r="A4" s="2" t="s">
        <v>353</v>
      </c>
      <c r="B4" s="2" t="s">
        <v>5</v>
      </c>
      <c r="C4" s="2">
        <v>25</v>
      </c>
      <c r="D4" s="22">
        <v>37958760</v>
      </c>
      <c r="E4" s="22">
        <v>40770520</v>
      </c>
      <c r="F4" s="22">
        <v>43582280</v>
      </c>
      <c r="G4" s="22">
        <v>46394040</v>
      </c>
      <c r="H4" s="2"/>
      <c r="I4" s="3"/>
      <c r="J4" s="7" t="str" cm="1">
        <f t="array" ref="J4">IFERROR(INDEX($A$2:$A$20,SMALL(IF($B$2:$B$20="PG",ROW($B$2:$B$20)-1),ROW(A1))),"")</f>
        <v>Tyrese Maxey</v>
      </c>
      <c r="K4" s="3" t="str" cm="1">
        <f t="array" ref="K4">IFERROR(INDEX($A$2:$A$20,SMALL(IF($B$2:$B$20="SG",ROW($B$2:$B$20)-1),ROW(A1))),"")</f>
        <v>VJ Edgecombe</v>
      </c>
      <c r="L4" s="3" t="str" cm="1">
        <f t="array" ref="L4">IFERROR(INDEX($A$2:$A$20,SMALL(IF($B$2:$B$20="SF",ROW($B$2:$B$20)-1),ROW(A1))),"")</f>
        <v>Paul George</v>
      </c>
      <c r="M4" s="3" t="str" cm="1">
        <f t="array" ref="M4">IFERROR(INDEX($A$2:$A$20,SMALL(IF($B$2:$B$20="PF",ROW($B$2:$B$20)-1),ROW(A1))),"")</f>
        <v>Trendon Watford</v>
      </c>
      <c r="N4" s="3" t="str" cm="1">
        <f t="array" ref="N4">IFERROR(INDEX($A$2:$A$20,SMALL(IF($B$2:$B$20="C",ROW($B$2:$B$20)-1),ROW(A1))),"")</f>
        <v>Joel Embiid</v>
      </c>
      <c r="O4" s="3"/>
      <c r="Q4" s="81"/>
      <c r="R4" s="82"/>
      <c r="S4" s="82"/>
    </row>
    <row r="5" spans="1:19">
      <c r="A5" s="2" t="s">
        <v>354</v>
      </c>
      <c r="B5" s="2" t="s">
        <v>8</v>
      </c>
      <c r="C5" s="2">
        <v>20</v>
      </c>
      <c r="D5" s="22">
        <v>11108880</v>
      </c>
      <c r="E5" s="22">
        <v>11663880</v>
      </c>
      <c r="F5" s="50">
        <v>12219840</v>
      </c>
      <c r="G5" s="50">
        <v>15445878</v>
      </c>
      <c r="H5" s="2" t="s">
        <v>14</v>
      </c>
      <c r="I5" s="3"/>
      <c r="J5" s="7" t="str" cm="1">
        <f t="array" ref="J5">IFERROR(INDEX($A$2:$A$20,SMALL(IF($B$2:$B$20="PG",ROW($B$2:$B$20)-1),ROW(A2))),"")</f>
        <v>Jared McCain</v>
      </c>
      <c r="K5" s="3" t="str" cm="1">
        <f t="array" ref="K5">IFERROR(INDEX($A$2:$A$20,SMALL(IF($B$2:$B$20="SG",ROW($B$2:$B$20)-1),ROW(A2))),"")</f>
        <v>Eric Gordon</v>
      </c>
      <c r="L5" s="3" t="str" cm="1">
        <f t="array" ref="L5">IFERROR(INDEX($A$2:$A$20,SMALL(IF($B$2:$B$20="SF",ROW($B$2:$B$20)-1),ROW(A2))),"")</f>
        <v>Kelly Oubre</v>
      </c>
      <c r="M5" s="3" t="str" cm="1">
        <f t="array" ref="M5">IFERROR(INDEX($A$2:$A$20,SMALL(IF($B$2:$B$20="PF",ROW($B$2:$B$20)-1),ROW(A2))),"")</f>
        <v>Igor Milicic</v>
      </c>
      <c r="N5" s="3" t="str" cm="1">
        <f t="array" ref="N5">IFERROR(INDEX($A$2:$A$20,SMALL(IF($B$2:$B$20="C",ROW($B$2:$B$20)-1),ROW(A2))),"")</f>
        <v>Andre Drummond</v>
      </c>
      <c r="O5" s="3"/>
      <c r="Q5" s="81"/>
      <c r="R5" s="82"/>
      <c r="S5" s="82"/>
    </row>
    <row r="6" spans="1:19">
      <c r="A6" s="2" t="s">
        <v>52</v>
      </c>
      <c r="B6" s="2" t="s">
        <v>7</v>
      </c>
      <c r="C6" s="2">
        <v>30</v>
      </c>
      <c r="D6" s="22">
        <v>8382150</v>
      </c>
      <c r="E6" s="2"/>
      <c r="F6" s="2"/>
      <c r="G6" s="2"/>
      <c r="H6" s="2"/>
      <c r="I6" s="3"/>
      <c r="J6" s="7" t="str" cm="1">
        <f t="array" ref="J6">IFERROR(INDEX($A$2:$A$20,SMALL(IF($B$2:$B$20="PG",ROW($B$2:$B$20)-1),ROW(A3))),"")</f>
        <v>Kyle Lowry</v>
      </c>
      <c r="K6" s="3" t="str" cm="1">
        <f t="array" ref="K6">IFERROR(INDEX($A$2:$A$20,SMALL(IF($B$2:$B$20="SG",ROW($B$2:$B$20)-1),ROW(A3))),"")</f>
        <v>Justin Edwards</v>
      </c>
      <c r="L6" s="3" t="str" cm="1">
        <f t="array" ref="L6">IFERROR(INDEX($A$2:$A$20,SMALL(IF($B$2:$B$20="SF",ROW($B$2:$B$20)-1),ROW(A3))),"")</f>
        <v>Jabari Walker</v>
      </c>
      <c r="M6" s="3" t="str" cm="1">
        <f t="array" ref="M6">IFERROR(INDEX($A$2:$A$20,SMALL(IF($B$2:$B$20="PF",ROW($B$2:$B$20)-1),ROW(A3))),"")</f>
        <v>Dominick Barlow</v>
      </c>
      <c r="N6" s="3" t="str" cm="1">
        <f t="array" ref="N6">IFERROR(INDEX($A$2:$A$20,SMALL(IF($B$2:$B$20="C",ROW($B$2:$B$20)-1),ROW(A3))),"")</f>
        <v>Adem Bona</v>
      </c>
      <c r="O6" s="3"/>
      <c r="Q6" s="81"/>
      <c r="R6" s="82"/>
      <c r="S6" s="82"/>
    </row>
    <row r="7" spans="1:19">
      <c r="A7" s="2" t="s">
        <v>355</v>
      </c>
      <c r="B7" s="2" t="s">
        <v>9</v>
      </c>
      <c r="C7" s="2">
        <v>32</v>
      </c>
      <c r="D7" s="22">
        <v>5000000</v>
      </c>
      <c r="E7" s="2"/>
      <c r="F7" s="2"/>
      <c r="G7" s="2"/>
      <c r="H7" s="2"/>
      <c r="I7" s="3"/>
      <c r="J7" s="7" t="str" cm="1">
        <f t="array" ref="J7">IFERROR(INDEX($A$2:$A$20,SMALL(IF($B$2:$B$20="PG",ROW($B$2:$B$20)-1),ROW(A4))),"")</f>
        <v/>
      </c>
      <c r="K7" s="3" t="str" cm="1">
        <f t="array" ref="K7">IFERROR(INDEX($A$2:$A$20,SMALL(IF($B$2:$B$20="SG",ROW($B$2:$B$20)-1),ROW(A4))),"")</f>
        <v>Hunter Sallis</v>
      </c>
      <c r="L7" s="3" t="str" cm="1">
        <f t="array" ref="L7">IFERROR(INDEX($A$2:$A$20,SMALL(IF($B$2:$B$20="SF",ROW($B$2:$B$20)-1),ROW(A4))),"")</f>
        <v/>
      </c>
      <c r="M7" s="3" t="str" cm="1">
        <f t="array" ref="M7">IFERROR(INDEX($A$2:$A$20,SMALL(IF($B$2:$B$20="PF",ROW($B$2:$B$20)-1),ROW(A4))),"")</f>
        <v/>
      </c>
      <c r="N7" s="3" t="str" cm="1">
        <f t="array" ref="N7">IFERROR(INDEX($A$2:$A$20,SMALL(IF($B$2:$B$20="C",ROW($B$2:$B$20)-1),ROW(A4))),"")</f>
        <v>Johni Broome</v>
      </c>
      <c r="O7" s="3"/>
      <c r="Q7" s="81"/>
      <c r="R7" s="82"/>
      <c r="S7" s="82"/>
    </row>
    <row r="8" spans="1:19">
      <c r="A8" s="2" t="s">
        <v>356</v>
      </c>
      <c r="B8" s="2" t="s">
        <v>5</v>
      </c>
      <c r="C8" s="2">
        <v>21</v>
      </c>
      <c r="D8" s="22">
        <v>4221360</v>
      </c>
      <c r="E8" s="50">
        <v>4422600</v>
      </c>
      <c r="F8" s="50">
        <v>6784268</v>
      </c>
      <c r="G8" s="2" t="s">
        <v>14</v>
      </c>
      <c r="H8" s="2"/>
      <c r="I8" s="3"/>
      <c r="J8" s="7" t="str" cm="1">
        <f t="array" ref="J8">IFERROR(INDEX($A$2:$A$20,SMALL(IF($B$2:$B$20="PG",ROW($B$2:$B$20)-1),ROW(A5))),"")</f>
        <v/>
      </c>
      <c r="K8" s="3" t="str" cm="1">
        <f t="array" ref="K8">IFERROR(INDEX($A$2:$A$20,SMALL(IF($B$2:$B$20="SG",ROW($B$2:$B$20)-1),ROW(A5))),"")</f>
        <v/>
      </c>
      <c r="L8" s="3" t="str" cm="1">
        <f t="array" ref="L8">IFERROR(INDEX($A$2:$A$20,SMALL(IF($B$2:$B$20="SF",ROW($B$2:$B$20)-1),ROW(A5))),"")</f>
        <v/>
      </c>
      <c r="M8" s="3" t="str" cm="1">
        <f t="array" ref="M8">IFERROR(INDEX($A$2:$A$20,SMALL(IF($B$2:$B$20="PF",ROW($B$2:$B$20)-1),ROW(A5))),"")</f>
        <v/>
      </c>
      <c r="N8" s="3" t="str" cm="1">
        <f t="array" ref="N8">IFERROR(INDEX($A$2:$A$20,SMALL(IF($B$2:$B$20="C",ROW($B$2:$B$20)-1),ROW(A5))),"")</f>
        <v/>
      </c>
      <c r="O8" s="3"/>
      <c r="Q8" s="81"/>
      <c r="R8" s="82"/>
      <c r="S8" s="82"/>
    </row>
    <row r="9" spans="1:19">
      <c r="A9" s="2" t="s">
        <v>357</v>
      </c>
      <c r="B9" s="2" t="s">
        <v>6</v>
      </c>
      <c r="C9" s="2">
        <v>25</v>
      </c>
      <c r="D9" s="22">
        <v>2461463</v>
      </c>
      <c r="E9" s="50">
        <v>2801346</v>
      </c>
      <c r="F9" s="2"/>
      <c r="G9" s="2"/>
      <c r="H9" s="2"/>
      <c r="I9" s="3"/>
      <c r="J9" s="7" t="str" cm="1">
        <f t="array" ref="J9">IFERROR(INDEX($A$2:$A$20,SMALL(IF($B$2:$B$20="PG",ROW($B$2:$B$20)-1),ROW(A6))),"")</f>
        <v/>
      </c>
      <c r="K9" s="3" t="str" cm="1">
        <f t="array" ref="K9">IFERROR(INDEX($A$2:$A$20,SMALL(IF($B$2:$B$20="SG",ROW($B$2:$B$20)-1),ROW(A6))),"")</f>
        <v/>
      </c>
      <c r="L9" s="3" t="str" cm="1">
        <f t="array" ref="L9">IFERROR(INDEX($A$2:$A$20,SMALL(IF($B$2:$B$20="SF",ROW($B$2:$B$20)-1),ROW(A6))),"")</f>
        <v/>
      </c>
      <c r="M9" s="3" t="str" cm="1">
        <f t="array" ref="M9">IFERROR(INDEX($A$2:$A$20,SMALL(IF($B$2:$B$20="PF",ROW($B$2:$B$20)-1),ROW(A6))),"")</f>
        <v/>
      </c>
      <c r="N9" s="3" t="str" cm="1">
        <f t="array" ref="N9">IFERROR(INDEX($A$2:$A$20,SMALL(IF($B$2:$B$20="C",ROW($B$2:$B$20)-1),ROW(A6))),"")</f>
        <v/>
      </c>
      <c r="O9" s="3"/>
      <c r="Q9" s="81"/>
      <c r="R9" s="82"/>
      <c r="S9" s="82"/>
    </row>
    <row r="10" spans="1:19">
      <c r="A10" s="2" t="s">
        <v>358</v>
      </c>
      <c r="B10" s="2" t="s">
        <v>8</v>
      </c>
      <c r="C10" s="2">
        <v>37</v>
      </c>
      <c r="D10" s="22">
        <v>2296274</v>
      </c>
      <c r="E10" s="2"/>
      <c r="F10" s="2"/>
      <c r="G10" s="2"/>
      <c r="H10" s="2"/>
      <c r="I10" s="3"/>
      <c r="J10" s="7" t="str" cm="1">
        <f t="array" ref="J10">IFERROR(INDEX($A$2:$A$20,SMALL(IF($B$2:$B$20="PG",ROW($B$2:$B$20)-1),ROW(A7))),"")</f>
        <v/>
      </c>
      <c r="K10" s="3" t="str" cm="1">
        <f t="array" ref="K10">IFERROR(INDEX($A$2:$A$20,SMALL(IF($B$2:$B$20="SG",ROW($B$2:$B$20)-1),ROW(A7))),"")</f>
        <v/>
      </c>
      <c r="L10" s="3" t="str" cm="1">
        <f t="array" ref="L10">IFERROR(INDEX($A$2:$A$20,SMALL(IF($B$2:$B$20="SF",ROW($B$2:$B$20)-1),ROW(A7))),"")</f>
        <v/>
      </c>
      <c r="M10" s="3" t="str" cm="1">
        <f t="array" ref="M10">IFERROR(INDEX($A$2:$A$20,SMALL(IF($B$2:$B$20="PF",ROW($B$2:$B$20)-1),ROW(A7))),"")</f>
        <v/>
      </c>
      <c r="N10" s="3" t="str" cm="1">
        <f t="array" ref="N10">IFERROR(INDEX($A$2:$A$20,SMALL(IF($B$2:$B$20="C",ROW($B$2:$B$20)-1),ROW(A7))),"")</f>
        <v/>
      </c>
      <c r="O10" s="3"/>
      <c r="Q10" s="81"/>
      <c r="R10" s="82"/>
      <c r="S10" s="82"/>
    </row>
    <row r="11" spans="1:19" ht="47">
      <c r="A11" s="2" t="s">
        <v>359</v>
      </c>
      <c r="B11" s="2" t="s">
        <v>5</v>
      </c>
      <c r="C11" s="2">
        <v>39</v>
      </c>
      <c r="D11" s="22">
        <v>2296274</v>
      </c>
      <c r="E11" s="2"/>
      <c r="F11" s="2"/>
      <c r="G11" s="2"/>
      <c r="H11" s="2"/>
      <c r="I11" s="3"/>
      <c r="J11" s="96" t="s">
        <v>544</v>
      </c>
      <c r="K11" s="96"/>
      <c r="L11" s="96"/>
      <c r="M11" s="96"/>
      <c r="N11" s="96"/>
      <c r="O11" s="3"/>
      <c r="Q11" s="81"/>
      <c r="R11" s="82"/>
      <c r="S11" s="82"/>
    </row>
    <row r="12" spans="1:19">
      <c r="A12" s="2" t="s">
        <v>360</v>
      </c>
      <c r="B12" s="2" t="s">
        <v>8</v>
      </c>
      <c r="C12" s="2">
        <v>22</v>
      </c>
      <c r="D12" s="22">
        <v>2048494</v>
      </c>
      <c r="E12" s="22">
        <v>2411090</v>
      </c>
      <c r="F12" s="50">
        <v>2616754</v>
      </c>
      <c r="G12" s="2"/>
      <c r="H12" s="2"/>
      <c r="I12" s="3"/>
      <c r="J12" s="7" t="str" cm="1">
        <f t="array" ref="J12">IFERROR(INDEX($A$2:$A$20,SMALL(IF($B$2:$B$20="PG",ROW($B$2:$B$20)-1),ROW(A9))),"")</f>
        <v/>
      </c>
      <c r="K12" s="3" t="str" cm="1">
        <f t="array" ref="K12">IFERROR(INDEX($A$2:$A$20,SMALL(IF($B$2:$B$20="SG",ROW($B$2:$B$20)-1),ROW(A9))),"")</f>
        <v/>
      </c>
      <c r="L12" s="3" t="str" cm="1">
        <f t="array" ref="L12">IFERROR(INDEX($A$2:$A$20,SMALL(IF($B$2:$B$20="SF",ROW($B$2:$B$20)-1),ROW(A9))),"")</f>
        <v/>
      </c>
      <c r="M12" s="3" t="str" cm="1">
        <f t="array" ref="M12">IFERROR(INDEX($A$2:$A$20,SMALL(IF($B$2:$B$20="PF",ROW($B$2:$B$20)-1),ROW(A9))),"")</f>
        <v/>
      </c>
      <c r="N12" s="3" t="str" cm="1">
        <f t="array" ref="N12">IFERROR(INDEX($A$2:$A$20,SMALL(IF($B$2:$B$20="C",ROW($B$2:$B$20)-1),ROW(A9))),"")</f>
        <v/>
      </c>
      <c r="O12" s="3"/>
      <c r="Q12" s="81"/>
      <c r="R12" s="82"/>
      <c r="S12" s="82"/>
    </row>
    <row r="13" spans="1:19">
      <c r="A13" s="2" t="s">
        <v>361</v>
      </c>
      <c r="B13" s="2" t="s">
        <v>9</v>
      </c>
      <c r="C13" s="2">
        <v>22</v>
      </c>
      <c r="D13" s="78">
        <v>1955377</v>
      </c>
      <c r="E13" s="74">
        <v>2296271</v>
      </c>
      <c r="F13" s="50">
        <v>2486995</v>
      </c>
      <c r="G13" s="2"/>
      <c r="H13" s="2"/>
      <c r="I13" s="3"/>
      <c r="J13" s="7" t="str" cm="1">
        <f t="array" ref="J13">IFERROR(INDEX($A$2:$A$20,SMALL(IF($B$2:$B$20="PG",ROW($B$2:$B$20)-1),ROW(A10))),"")</f>
        <v/>
      </c>
      <c r="K13" s="3" t="str" cm="1">
        <f t="array" ref="K13">IFERROR(INDEX($A$2:$A$20,SMALL(IF($B$2:$B$20="SG",ROW($B$2:$B$20)-1),ROW(A10))),"")</f>
        <v/>
      </c>
      <c r="L13" s="3" t="str" cm="1">
        <f t="array" ref="L13">IFERROR(INDEX($A$2:$A$20,SMALL(IF($B$2:$B$20="SF",ROW($B$2:$B$20)-1),ROW(A10))),"")</f>
        <v/>
      </c>
      <c r="M13" s="3" t="str" cm="1">
        <f t="array" ref="M13">IFERROR(INDEX($A$2:$A$20,SMALL(IF($B$2:$B$20="PF",ROW($B$2:$B$20)-1),ROW(A10))),"")</f>
        <v/>
      </c>
      <c r="N13" s="3" t="str" cm="1">
        <f t="array" ref="N13">IFERROR(INDEX($A$2:$A$20,SMALL(IF($B$2:$B$20="C",ROW($B$2:$B$20)-1),ROW(A10))),"")</f>
        <v/>
      </c>
      <c r="O13" s="3"/>
      <c r="Q13" s="81"/>
      <c r="R13" s="82"/>
      <c r="S13" s="82"/>
    </row>
    <row r="14" spans="1:19">
      <c r="A14" s="2" t="s">
        <v>362</v>
      </c>
      <c r="B14" s="2" t="s">
        <v>9</v>
      </c>
      <c r="C14" s="2">
        <v>23</v>
      </c>
      <c r="D14" s="22">
        <v>1272870</v>
      </c>
      <c r="E14" s="22">
        <v>2150917</v>
      </c>
      <c r="F14" s="74">
        <v>2525901</v>
      </c>
      <c r="G14" s="50">
        <v>2735698</v>
      </c>
      <c r="H14" s="2"/>
      <c r="I14" s="3"/>
      <c r="J14" s="7" t="str" cm="1">
        <f t="array" ref="J14">IFERROR(INDEX($A$2:$A$20,SMALL(IF($B$2:$B$20="PG",ROW($B$2:$B$20)-1),ROW(A11))),"")</f>
        <v/>
      </c>
      <c r="K14" s="3" t="str" cm="1">
        <f t="array" ref="K14">IFERROR(INDEX($A$2:$A$20,SMALL(IF($B$2:$B$20="SG",ROW($B$2:$B$20)-1),ROW(A11))),"")</f>
        <v/>
      </c>
      <c r="L14" s="3" t="str" cm="1">
        <f t="array" ref="L14">IFERROR(INDEX($A$2:$A$20,SMALL(IF($B$2:$B$20="SF",ROW($B$2:$B$20)-1),ROW(A11))),"")</f>
        <v/>
      </c>
      <c r="M14" s="3" t="str" cm="1">
        <f t="array" ref="M14">IFERROR(INDEX($A$2:$A$20,SMALL(IF($B$2:$B$20="PF",ROW($B$2:$B$20)-1),ROW(A11))),"")</f>
        <v/>
      </c>
      <c r="N14" s="3" t="str" cm="1">
        <f t="array" ref="N14">IFERROR(INDEX($A$2:$A$20,SMALL(IF($B$2:$B$20="C",ROW($B$2:$B$20)-1),ROW(A11))),"")</f>
        <v/>
      </c>
      <c r="O14" s="3"/>
      <c r="Q14" s="81"/>
      <c r="R14" s="82"/>
      <c r="S14" s="82"/>
    </row>
    <row r="15" spans="1:19">
      <c r="A15" s="2" t="s">
        <v>51</v>
      </c>
      <c r="B15" s="2" t="s">
        <v>6</v>
      </c>
      <c r="C15" s="2">
        <v>23</v>
      </c>
      <c r="D15" s="22">
        <v>0</v>
      </c>
      <c r="E15" s="2" t="s">
        <v>14</v>
      </c>
      <c r="F15" s="2"/>
      <c r="G15" s="2"/>
      <c r="H15" s="2"/>
      <c r="I15" s="3"/>
      <c r="J15" s="7" t="str" cm="1">
        <f t="array" ref="J15">IFERROR(INDEX($A$2:$A$20,SMALL(IF($B$2:$B$20="PG",ROW($B$2:$B$20)-1),ROW(A12))),"")</f>
        <v/>
      </c>
      <c r="K15" s="3" t="str" cm="1">
        <f t="array" ref="K15">IFERROR(INDEX($A$2:$A$20,SMALL(IF($B$2:$B$20="SG",ROW($B$2:$B$20)-1),ROW(A12))),"")</f>
        <v/>
      </c>
      <c r="L15" s="3" t="str" cm="1">
        <f t="array" ref="L15">IFERROR(INDEX($A$2:$A$20,SMALL(IF($B$2:$B$20="SF",ROW($B$2:$B$20)-1),ROW(A12))),"")</f>
        <v/>
      </c>
      <c r="M15" s="3"/>
      <c r="N15" s="3" t="str" cm="1">
        <f t="array" ref="N15">IFERROR(INDEX($A$2:$A$20,SMALL(IF($B$2:$B$20="C",ROW($B$2:$B$20)-1),ROW(A12))),"")</f>
        <v/>
      </c>
      <c r="O15" s="3"/>
      <c r="Q15" s="82"/>
      <c r="R15" s="82"/>
      <c r="S15" s="82"/>
    </row>
    <row r="16" spans="1:19">
      <c r="A16" s="2" t="s">
        <v>363</v>
      </c>
      <c r="B16" s="2" t="s">
        <v>6</v>
      </c>
      <c r="C16" s="2">
        <v>22</v>
      </c>
      <c r="D16" s="2" t="s">
        <v>10</v>
      </c>
      <c r="E16" s="2"/>
      <c r="F16" s="2"/>
      <c r="G16" s="2"/>
      <c r="H16" s="2"/>
      <c r="I16" s="3"/>
      <c r="J16" s="7" t="str" cm="1">
        <f t="array" ref="J16">IFERROR(INDEX($A$2:$A$20,SMALL(IF($B$2:$B$20="PG",ROW($B$2:$B$20)-1),ROW(A13))),"")</f>
        <v/>
      </c>
      <c r="K16" s="3" t="str" cm="1">
        <f t="array" ref="K16">IFERROR(INDEX($A$2:$A$20,SMALL(IF($B$2:$B$20="SG",ROW($B$2:$B$20)-1),ROW(A13))),"")</f>
        <v/>
      </c>
      <c r="L16" s="3" t="str" cm="1">
        <f t="array" ref="L16">IFERROR(INDEX($A$2:$A$20,SMALL(IF($B$2:$B$20="SF",ROW($B$2:$B$20)-1),ROW(A13))),"")</f>
        <v/>
      </c>
      <c r="M16" s="3"/>
      <c r="N16" s="3" t="str" cm="1">
        <f t="array" ref="N16">IFERROR(INDEX($A$2:$A$20,SMALL(IF($B$2:$B$20="C",ROW($B$2:$B$20)-1),ROW(A13))),"")</f>
        <v/>
      </c>
      <c r="O16" s="3"/>
      <c r="Q16" s="82"/>
      <c r="R16" s="82"/>
      <c r="S16" s="82"/>
    </row>
    <row r="17" spans="1:15">
      <c r="A17" s="2" t="s">
        <v>364</v>
      </c>
      <c r="B17" s="2" t="s">
        <v>8</v>
      </c>
      <c r="C17" s="2">
        <v>22</v>
      </c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IFERROR(INDEX($A$2:$A$20,SMALL(IF($B$2:$B$20="PG",ROW($B$2:$B$20)-1),ROW(A14))),"")</f>
        <v/>
      </c>
      <c r="K17" s="3"/>
      <c r="L17" s="3" t="str" cm="1">
        <f t="array" ref="L17">IFERROR(INDEX($A$2:$A$20,SMALL(IF($B$2:$B$20="SF",ROW($B$2:$B$20)-1),ROW(A14))),"")</f>
        <v/>
      </c>
      <c r="M17" s="3"/>
      <c r="N17" s="3" t="str" cm="1">
        <f t="array" ref="N17">IFERROR(INDEX($A$2:$A$20,SMALL(IF($B$2:$B$20="C",ROW($B$2:$B$20)-1),ROW(A14))),"")</f>
        <v/>
      </c>
      <c r="O17" s="3"/>
    </row>
    <row r="18" spans="1:15">
      <c r="A18" s="2" t="s">
        <v>365</v>
      </c>
      <c r="B18" s="2" t="s">
        <v>7</v>
      </c>
      <c r="C18" s="2">
        <v>23</v>
      </c>
      <c r="D18" s="2" t="s">
        <v>10</v>
      </c>
      <c r="E18" s="2" t="s">
        <v>14</v>
      </c>
      <c r="F18" s="2"/>
      <c r="G18" s="2"/>
      <c r="H18" s="2"/>
      <c r="I18" s="3"/>
      <c r="J18" s="7" t="str" cm="1">
        <f t="array" ref="J18">IFERROR(INDEX($A$2:$A$20,SMALL(IF($B$2:$B$20="PG",ROW($B$2:$B$20)-1),ROW(#REF!))),"")</f>
        <v/>
      </c>
      <c r="K18" s="3"/>
      <c r="L18" s="3" t="str" cm="1">
        <f t="array" ref="L18">IFERROR(INDEX($A$2:$A$20,SMALL(IF($B$2:$B$20="SF",ROW($B$2:$B$20)-1),ROW(#REF!))),"")</f>
        <v/>
      </c>
      <c r="M18" s="3"/>
      <c r="N18" s="3" t="str" cm="1">
        <f t="array" ref="N18">IFERROR(INDEX($A$2:$A$20,SMALL(IF($B$2:$B$20="C",ROW($B$2:$B$20)-1),ROW(#REF!))),"")</f>
        <v/>
      </c>
      <c r="O18" s="3"/>
    </row>
    <row r="19" spans="1:15">
      <c r="A19" s="3"/>
      <c r="B19" s="3"/>
      <c r="C19" s="3"/>
      <c r="D19" s="3"/>
      <c r="E19" s="3"/>
      <c r="F19" s="3"/>
      <c r="G19" s="3"/>
      <c r="H19" s="3"/>
      <c r="I19" s="3"/>
      <c r="J19" s="7" t="str" cm="1">
        <f t="array" ref="J19">IFERROR(INDEX($A$2:$A$20,SMALL(IF($B$2:$B$20="PG",ROW($B$2:$B$20)-1),ROW(#REF!))),"")</f>
        <v/>
      </c>
      <c r="K19" s="3"/>
      <c r="L19" s="3" t="str" cm="1">
        <f t="array" ref="L19">IFERROR(INDEX($A$2:$A$20,SMALL(IF($B$2:$B$20="SF",ROW($B$2:$B$20)-1),ROW(#REF!))),"")</f>
        <v/>
      </c>
      <c r="M19" s="3"/>
      <c r="N19" s="3" t="str" cm="1">
        <f t="array" ref="N19">IFERROR(INDEX($A$2:$A$20,SMALL(IF($B$2:$B$20="C",ROW($B$2:$B$20)-1),ROW(#REF!))),"")</f>
        <v/>
      </c>
      <c r="O19" s="3"/>
    </row>
    <row r="20" spans="1:15" hidden="1">
      <c r="A20" s="3"/>
      <c r="B20" s="3"/>
      <c r="C20" s="3"/>
      <c r="D20" s="3"/>
      <c r="E20" s="3"/>
      <c r="F20" s="3"/>
      <c r="G20" s="3"/>
      <c r="H20" s="3"/>
      <c r="I20" s="3"/>
      <c r="J20" s="7" t="str" cm="1">
        <f t="array" ref="J20">IFERROR(INDEX($A$2:$A$20,SMALL(IF($B$2:$B$20="PG",ROW($B$2:$B$20)-1),ROW(#REF!))),"")</f>
        <v/>
      </c>
      <c r="K20" s="3"/>
      <c r="L20" s="3" t="str" cm="1">
        <f t="array" ref="L20">IFERROR(INDEX($A$2:$A$20,SMALL(IF($B$2:$B$20="SF",ROW($B$2:$B$20)-1),ROW(#REF!))),"")</f>
        <v/>
      </c>
      <c r="M20" s="3"/>
      <c r="N20" s="3" t="str" cm="1">
        <f t="array" ref="N20">IFERROR(INDEX($A$2:$A$20,SMALL(IF($B$2:$B$20="C",ROW($B$2:$B$20)-1),ROW(#REF!))),"")</f>
        <v/>
      </c>
      <c r="O20" s="3"/>
    </row>
    <row r="21" spans="1:15">
      <c r="A21" s="3" t="s">
        <v>42</v>
      </c>
      <c r="B21" s="3"/>
      <c r="C21" s="3"/>
      <c r="D21" s="23">
        <f>SUM(D2:D19)</f>
        <v>185892518</v>
      </c>
      <c r="E21" s="23">
        <f>SUM(E2:E19)</f>
        <v>178558204</v>
      </c>
      <c r="F21" s="23">
        <f>SUM(F2:F19)</f>
        <v>189351124</v>
      </c>
      <c r="G21" s="23">
        <f>SUM(G2:G19)</f>
        <v>131757248</v>
      </c>
      <c r="H21" s="23">
        <f>SUM(H2:H19)</f>
        <v>0</v>
      </c>
      <c r="I21" s="3"/>
      <c r="J21" s="7" t="str" cm="1">
        <f t="array" ref="J21">IFERROR(INDEX($A$2:$A$20,SMALL(IF($B$2:$B$20="PG",ROW($B$2:$B$20)-1),ROW(A18))),"")</f>
        <v/>
      </c>
      <c r="K21" s="3"/>
      <c r="L21" s="3" t="str" cm="1">
        <f t="array" ref="L21">IFERROR(INDEX($A$2:$A$20,SMALL(IF($B$2:$B$20="SF",ROW($B$2:$B$20)-1),ROW(A18))),"")</f>
        <v/>
      </c>
      <c r="M21" s="3"/>
      <c r="N21" s="3" t="str" cm="1">
        <f t="array" ref="N21">IFERROR(INDEX($A$2:$A$20,SMALL(IF($B$2:$B$20="C",ROW($B$2:$B$20)-1),ROW(A18))),"")</f>
        <v/>
      </c>
      <c r="O21" s="3"/>
    </row>
    <row r="22" spans="1:15">
      <c r="A22" s="3"/>
      <c r="B22" s="3"/>
      <c r="C22" s="3"/>
      <c r="D22" s="24"/>
      <c r="E22" s="3"/>
      <c r="F22" s="3"/>
      <c r="G22" s="3"/>
      <c r="H22" s="3"/>
      <c r="I22" s="3"/>
      <c r="J22" s="7" t="str" cm="1">
        <f t="array" ref="J22">IFERROR(INDEX($A$2:$A$20,SMALL(IF($B$2:$B$20="PG",ROW($B$2:$B$20)-1),ROW(A19))),"")</f>
        <v/>
      </c>
      <c r="K22" s="3"/>
      <c r="L22" s="3" t="str" cm="1">
        <f t="array" ref="L22">IFERROR(INDEX($A$2:$A$20,SMALL(IF($B$2:$B$20="SF",ROW($B$2:$B$20)-1),ROW(A19))),"")</f>
        <v/>
      </c>
      <c r="M22" s="3"/>
      <c r="N22" s="3" t="str" cm="1">
        <f t="array" ref="N22">IFERROR(INDEX($A$2:$A$20,SMALL(IF($B$2:$B$20="C",ROW($B$2:$B$20)-1),ROW(A19))),"")</f>
        <v/>
      </c>
      <c r="O22" s="3"/>
    </row>
    <row r="23" spans="1:15">
      <c r="A23" s="3" t="s">
        <v>40</v>
      </c>
      <c r="B23" s="3"/>
      <c r="C23" s="3"/>
      <c r="D23" s="25">
        <f>D32-D21</f>
        <v>-31245518</v>
      </c>
      <c r="E23" s="25">
        <f>E32-E21</f>
        <v>-13085914</v>
      </c>
      <c r="F23" s="25">
        <f>F32-F21</f>
        <v>-12295773.699999988</v>
      </c>
      <c r="G23" s="25">
        <f>G32-G21</f>
        <v>57691976.82100001</v>
      </c>
      <c r="H23" s="25">
        <f>H32-H21</f>
        <v>202710670.55847001</v>
      </c>
      <c r="I23" s="3"/>
      <c r="J23" s="7" t="str" cm="1">
        <f t="array" ref="J23">IFERROR(INDEX($A$2:$A$20,SMALL(IF($B$2:$B$20="PG",ROW($B$2:$B$20)-1),ROW(A20))),"")</f>
        <v/>
      </c>
      <c r="K23" s="3"/>
      <c r="L23" s="3"/>
      <c r="M23" s="3"/>
      <c r="N23" s="3" t="str" cm="1">
        <f t="array" ref="N23">IFERROR(INDEX($A$2:$A$20,SMALL(IF($B$2:$B$20="C",ROW($B$2:$B$20)-1),ROW(A20))),"")</f>
        <v/>
      </c>
      <c r="O23" s="3"/>
    </row>
    <row r="24" spans="1:15">
      <c r="A24" s="3" t="s">
        <v>41</v>
      </c>
      <c r="B24" s="3"/>
      <c r="C24" s="3"/>
      <c r="D24" s="25">
        <f>D31-D21</f>
        <v>2002482</v>
      </c>
      <c r="E24" s="25">
        <f>E31-E21</f>
        <v>22489446</v>
      </c>
      <c r="F24" s="25">
        <f>F31-F21</f>
        <v>25769861.5</v>
      </c>
      <c r="G24" s="25">
        <f>G31-G21</f>
        <v>98422206.485000014</v>
      </c>
      <c r="H24" s="25">
        <f>H31-H21</f>
        <v>246292016.29895002</v>
      </c>
      <c r="I24" s="3"/>
      <c r="J24" s="7" t="str" cm="1">
        <f t="array" ref="J24">IFERROR(INDEX($A$2:$A$20,SMALL(IF($B$2:$B$20="PG",ROW($B$2:$B$20)-1),ROW(A21))),"")</f>
        <v/>
      </c>
      <c r="K24" s="3"/>
      <c r="L24" s="3"/>
      <c r="M24" s="3"/>
      <c r="N24" s="3" t="str" cm="1">
        <f t="array" ref="N24">IFERROR(INDEX($A$2:$A$20,SMALL(IF($B$2:$B$20="C",ROW($B$2:$B$20)-1),ROW(A21))),"")</f>
        <v/>
      </c>
      <c r="O24" s="3"/>
    </row>
    <row r="25" spans="1:15">
      <c r="A25" s="3" t="s">
        <v>43</v>
      </c>
      <c r="B25" s="3"/>
      <c r="C25" s="3"/>
      <c r="D25" s="25">
        <f>D30-D21</f>
        <v>10052482</v>
      </c>
      <c r="E25" s="25">
        <f>E30-E21</f>
        <v>31102946</v>
      </c>
      <c r="F25" s="25">
        <f>F30-F21</f>
        <v>34986306.5</v>
      </c>
      <c r="G25" s="25">
        <f>G30-G21</f>
        <v>108283802.63500002</v>
      </c>
      <c r="H25" s="25">
        <f>H30-H21</f>
        <v>256843924.17945004</v>
      </c>
      <c r="I25" s="3"/>
      <c r="J25" s="7" t="str" cm="1">
        <f t="array" ref="J25">IFERROR(INDEX($A$2:$A$20,SMALL(IF($B$2:$B$20="PG",ROW($B$2:$B$20)-1),ROW(A22))),"")</f>
        <v/>
      </c>
      <c r="K25" s="3"/>
      <c r="L25" s="3"/>
      <c r="M25" s="3"/>
      <c r="N25" s="3"/>
      <c r="O25" s="3"/>
    </row>
    <row r="26" spans="1:15">
      <c r="A26" s="3" t="s">
        <v>44</v>
      </c>
      <c r="B26" s="3"/>
      <c r="C26" s="3"/>
      <c r="D26" s="25">
        <f>D29-D21</f>
        <v>21931482</v>
      </c>
      <c r="E26" s="25">
        <f>E29-E21</f>
        <v>43813476</v>
      </c>
      <c r="F26" s="25">
        <f>F29-F21</f>
        <v>48586573.600000024</v>
      </c>
      <c r="G26" s="25">
        <f>G29-G21</f>
        <v>122836088.43200004</v>
      </c>
      <c r="H26" s="25">
        <f>H29-H21</f>
        <v>272414869.98224008</v>
      </c>
      <c r="I26" s="3"/>
      <c r="J26" s="7" t="str" cm="1">
        <f t="array" ref="J26">IFERROR(INDEX($A$2:$A$20,SMALL(IF($B$2:$B$20="PG",ROW($B$2:$B$20)-1),ROW(A23))),"")</f>
        <v/>
      </c>
      <c r="K26" s="3"/>
      <c r="L26" s="3"/>
      <c r="M26" s="3"/>
      <c r="N26" s="3"/>
      <c r="O26" s="3"/>
    </row>
    <row r="27" spans="1:15" ht="20" thickBo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1:15" ht="24">
      <c r="A28" s="93" t="s">
        <v>479</v>
      </c>
      <c r="B28" s="94"/>
      <c r="C28" s="94"/>
      <c r="D28" s="94"/>
      <c r="E28" s="94"/>
      <c r="F28" s="94"/>
      <c r="G28" s="94"/>
      <c r="H28" s="95"/>
      <c r="I28" s="3"/>
      <c r="J28" s="44" t="s">
        <v>521</v>
      </c>
      <c r="K28" s="3"/>
      <c r="L28" s="3"/>
      <c r="M28" s="3"/>
      <c r="N28" s="3"/>
      <c r="O28" s="3"/>
    </row>
    <row r="29" spans="1:15">
      <c r="A29" s="10" t="s">
        <v>36</v>
      </c>
      <c r="B29" s="11"/>
      <c r="C29" s="11"/>
      <c r="D29" s="12">
        <v>207824000</v>
      </c>
      <c r="E29" s="13">
        <f>D29*1.07</f>
        <v>222371680</v>
      </c>
      <c r="F29" s="13">
        <f t="shared" ref="F29:H29" si="0">E29*1.07</f>
        <v>237937697.60000002</v>
      </c>
      <c r="G29" s="13">
        <f t="shared" si="0"/>
        <v>254593336.43200004</v>
      </c>
      <c r="H29" s="14">
        <f t="shared" si="0"/>
        <v>272414869.98224008</v>
      </c>
      <c r="I29" s="3"/>
      <c r="J29" s="46" t="s">
        <v>522</v>
      </c>
      <c r="K29" s="3"/>
      <c r="L29" s="3"/>
      <c r="M29" s="3"/>
      <c r="N29" s="3"/>
      <c r="O29" s="3"/>
    </row>
    <row r="30" spans="1:15">
      <c r="A30" s="10" t="s">
        <v>37</v>
      </c>
      <c r="B30" s="11"/>
      <c r="C30" s="11"/>
      <c r="D30" s="12">
        <v>195945000</v>
      </c>
      <c r="E30" s="13">
        <f t="shared" ref="E30:H33" si="1">D30*1.07</f>
        <v>209661150</v>
      </c>
      <c r="F30" s="13">
        <f t="shared" si="1"/>
        <v>224337430.5</v>
      </c>
      <c r="G30" s="13">
        <f t="shared" si="1"/>
        <v>240041050.63500002</v>
      </c>
      <c r="H30" s="14">
        <f t="shared" si="1"/>
        <v>256843924.17945004</v>
      </c>
      <c r="I30" s="3"/>
      <c r="J30" s="45" t="s">
        <v>524</v>
      </c>
      <c r="K30" s="3"/>
      <c r="L30" s="3"/>
      <c r="M30" s="3"/>
      <c r="N30" s="3"/>
      <c r="O30" s="3"/>
    </row>
    <row r="31" spans="1:15">
      <c r="A31" s="10" t="s">
        <v>38</v>
      </c>
      <c r="B31" s="11"/>
      <c r="C31" s="11"/>
      <c r="D31" s="12">
        <v>187895000</v>
      </c>
      <c r="E31" s="13">
        <f t="shared" si="1"/>
        <v>201047650</v>
      </c>
      <c r="F31" s="13">
        <f t="shared" si="1"/>
        <v>215120985.5</v>
      </c>
      <c r="G31" s="13">
        <f t="shared" si="1"/>
        <v>230179454.48500001</v>
      </c>
      <c r="H31" s="14">
        <f t="shared" si="1"/>
        <v>246292016.29895002</v>
      </c>
      <c r="I31" s="3"/>
      <c r="J31" s="3"/>
      <c r="K31" s="3"/>
      <c r="L31" s="3"/>
      <c r="M31" s="3"/>
      <c r="N31" s="3"/>
      <c r="O31" s="3"/>
    </row>
    <row r="32" spans="1:15">
      <c r="A32" s="10" t="s">
        <v>39</v>
      </c>
      <c r="B32" s="11"/>
      <c r="C32" s="11"/>
      <c r="D32" s="12">
        <v>154647000</v>
      </c>
      <c r="E32" s="13">
        <f t="shared" si="1"/>
        <v>165472290</v>
      </c>
      <c r="F32" s="13">
        <f t="shared" si="1"/>
        <v>177055350.30000001</v>
      </c>
      <c r="G32" s="13">
        <f t="shared" si="1"/>
        <v>189449224.82100001</v>
      </c>
      <c r="H32" s="14">
        <f t="shared" si="1"/>
        <v>202710670.55847001</v>
      </c>
      <c r="I32" s="3"/>
      <c r="J32" s="3"/>
      <c r="K32" s="3"/>
      <c r="L32" s="3"/>
      <c r="M32" s="3"/>
      <c r="N32" s="3"/>
      <c r="O32" s="3"/>
    </row>
    <row r="33" spans="1:15" ht="20" thickBot="1">
      <c r="A33" s="15" t="s">
        <v>35</v>
      </c>
      <c r="B33" s="16"/>
      <c r="C33" s="16"/>
      <c r="D33" s="17">
        <v>139182000</v>
      </c>
      <c r="E33" s="18">
        <f t="shared" si="1"/>
        <v>148924740</v>
      </c>
      <c r="F33" s="18">
        <f t="shared" si="1"/>
        <v>159349471.80000001</v>
      </c>
      <c r="G33" s="18">
        <f t="shared" si="1"/>
        <v>170503934.82600003</v>
      </c>
      <c r="H33" s="19">
        <f t="shared" si="1"/>
        <v>182439210.26382005</v>
      </c>
      <c r="I33" s="3"/>
      <c r="J33" s="3"/>
      <c r="K33" s="3"/>
      <c r="L33" s="3"/>
      <c r="M33" s="3"/>
      <c r="N33" s="3"/>
      <c r="O33" s="3"/>
    </row>
    <row r="34" spans="1:1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</sheetData>
  <mergeCells count="3">
    <mergeCell ref="J2:N2"/>
    <mergeCell ref="A28:H28"/>
    <mergeCell ref="J11:N11"/>
  </mergeCells>
  <conditionalFormatting sqref="D23:H26">
    <cfRule type="cellIs" dxfId="15" priority="1" operator="lessThan">
      <formula>0</formula>
    </cfRule>
    <cfRule type="cellIs" dxfId="14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3A3E2-F1DA-0647-8FF8-947C9790AA08}">
  <dimension ref="A1:N36"/>
  <sheetViews>
    <sheetView topLeftCell="D1"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7">
      <c r="A1" s="37" t="s">
        <v>15</v>
      </c>
      <c r="B1" s="37" t="s">
        <v>16</v>
      </c>
      <c r="C1" s="37" t="s">
        <v>17</v>
      </c>
      <c r="D1" s="37" t="s">
        <v>0</v>
      </c>
      <c r="E1" s="37" t="s">
        <v>1</v>
      </c>
      <c r="F1" s="37" t="s">
        <v>2</v>
      </c>
      <c r="G1" s="37" t="s">
        <v>3</v>
      </c>
      <c r="H1" s="37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Luxury Tax Team</v>
      </c>
      <c r="M1" s="3"/>
      <c r="N1" s="3"/>
    </row>
    <row r="2" spans="1:14" ht="34">
      <c r="A2" s="1" t="s">
        <v>366</v>
      </c>
      <c r="B2" s="1" t="s">
        <v>8</v>
      </c>
      <c r="C2" s="1">
        <v>29</v>
      </c>
      <c r="D2" s="20">
        <v>53142264</v>
      </c>
      <c r="E2" s="20">
        <v>57078728</v>
      </c>
      <c r="F2" s="20">
        <v>61015192</v>
      </c>
      <c r="G2" s="51">
        <v>64065951</v>
      </c>
      <c r="H2" s="20"/>
      <c r="I2" s="3"/>
      <c r="J2" s="123" t="s">
        <v>34</v>
      </c>
      <c r="K2" s="123"/>
      <c r="L2" s="123"/>
      <c r="M2" s="123"/>
      <c r="N2" s="123"/>
    </row>
    <row r="3" spans="1:14">
      <c r="A3" s="1" t="s">
        <v>367</v>
      </c>
      <c r="B3" s="1" t="s">
        <v>8</v>
      </c>
      <c r="C3" s="1">
        <v>23</v>
      </c>
      <c r="D3" s="20">
        <v>33584499</v>
      </c>
      <c r="E3" s="20">
        <v>36251166</v>
      </c>
      <c r="F3" s="51">
        <v>36000000</v>
      </c>
      <c r="G3" s="20" t="s">
        <v>499</v>
      </c>
      <c r="H3" s="20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s="1" t="s">
        <v>368</v>
      </c>
      <c r="B4" s="1" t="s">
        <v>7</v>
      </c>
      <c r="C4" s="1">
        <v>30</v>
      </c>
      <c r="D4" s="20">
        <v>21124110</v>
      </c>
      <c r="E4" s="20">
        <v>19992727</v>
      </c>
      <c r="F4" s="20" t="s">
        <v>499</v>
      </c>
      <c r="G4" s="1" t="s">
        <v>499</v>
      </c>
      <c r="H4" s="1"/>
      <c r="I4" s="3"/>
      <c r="J4" s="7" t="str" cm="1">
        <f t="array" ref="J4">IFERROR(INDEX($A$2:$A$21,SMALL(IF($B$2:$B$21="PG",ROW($B$2:$B$21)-1),ROW(A1))),"")</f>
        <v>Jordan Goodwin</v>
      </c>
      <c r="K4" s="3" t="str" cm="1">
        <f t="array" ref="K4">IFERROR(INDEX($A$2:$A$21,SMALL(IF($B$2:$B$21="SG",ROW($B$2:$B$21)-1),ROW(A1))),"")</f>
        <v>Devin Booker</v>
      </c>
      <c r="L4" s="3" t="str" cm="1">
        <f t="array" ref="L4">IFERROR(INDEX($A$2:$A$21,SMALL(IF($B$2:$B$21="SF",ROW($B$2:$B$21)-1),ROW(A1))),"")</f>
        <v>Dillon Brooks</v>
      </c>
      <c r="M4" s="3" t="str" cm="1">
        <f t="array" ref="M4">IFERROR(INDEX($A$2:$A$21,SMALL(IF($B$2:$B$21="PF",ROW($B$2:$B$21)-1),ROW(A1))),"")</f>
        <v>Nigel Hayes-Davis</v>
      </c>
      <c r="N4" s="3" t="str" cm="1">
        <f t="array" ref="N4">IFERROR(INDEX($A$2:$A$21,SMALL(IF($B$2:$B$21="C",ROW($B$2:$B$21)-1),ROW(A1))),"")</f>
        <v>Mark Williams</v>
      </c>
    </row>
    <row r="5" spans="1:14">
      <c r="A5" s="1" t="s">
        <v>369</v>
      </c>
      <c r="B5" s="1" t="s">
        <v>8</v>
      </c>
      <c r="C5" s="1">
        <v>30</v>
      </c>
      <c r="D5" s="20">
        <v>16875000</v>
      </c>
      <c r="E5" s="20">
        <v>18125000</v>
      </c>
      <c r="F5" s="51">
        <v>19375000</v>
      </c>
      <c r="G5" s="20" t="s">
        <v>499</v>
      </c>
      <c r="H5" s="1"/>
      <c r="I5" s="3"/>
      <c r="J5" s="7" t="str" cm="1">
        <f t="array" ref="J5">IFERROR(INDEX($A$2:$A$21,SMALL(IF($B$2:$B$21="PG",ROW($B$2:$B$21)-1),ROW(A2))),"")</f>
        <v>Collin Gillespie</v>
      </c>
      <c r="K5" s="3" t="str" cm="1">
        <f t="array" ref="K5">IFERROR(INDEX($A$2:$A$21,SMALL(IF($B$2:$B$21="SG",ROW($B$2:$B$21)-1),ROW(A2))),"")</f>
        <v>Jalen Green</v>
      </c>
      <c r="L5" s="3" t="str" cm="1">
        <f t="array" ref="L5">IFERROR(INDEX($A$2:$A$21,SMALL(IF($B$2:$B$21="SF",ROW($B$2:$B$21)-1),ROW(A2))),"")</f>
        <v>Royce O'Neale</v>
      </c>
      <c r="M5" s="3" t="str" cm="1">
        <f t="array" ref="M5">IFERROR(INDEX($A$2:$A$21,SMALL(IF($B$2:$B$21="PF",ROW($B$2:$B$21)-1),ROW(A2))),"")</f>
        <v>Rasheer Fleming</v>
      </c>
      <c r="N5" s="3" t="str" cm="1">
        <f t="array" ref="N5">IFERROR(INDEX($A$2:$A$21,SMALL(IF($B$2:$B$21="C",ROW($B$2:$B$21)-1),ROW(A2))),"")</f>
        <v>Khaman Maluach</v>
      </c>
    </row>
    <row r="6" spans="1:14">
      <c r="A6" s="1" t="s">
        <v>370</v>
      </c>
      <c r="B6" s="1" t="s">
        <v>7</v>
      </c>
      <c r="C6" s="1">
        <v>32</v>
      </c>
      <c r="D6" s="20">
        <v>10125000</v>
      </c>
      <c r="E6" s="20">
        <v>10875000</v>
      </c>
      <c r="F6" s="20">
        <v>11625000</v>
      </c>
      <c r="G6" s="20" t="s">
        <v>499</v>
      </c>
      <c r="H6" s="20"/>
      <c r="I6" s="3"/>
      <c r="J6" s="7" t="str" cm="1">
        <f t="array" ref="J6">IFERROR(INDEX($A$2:$A$21,SMALL(IF($B$2:$B$21="PG",ROW($B$2:$B$21)-1),ROW(A3))),"")</f>
        <v/>
      </c>
      <c r="K6" s="3" t="str" cm="1">
        <f t="array" ref="K6">IFERROR(INDEX($A$2:$A$21,SMALL(IF($B$2:$B$21="SG",ROW($B$2:$B$21)-1),ROW(A3))),"")</f>
        <v>Grayson Allen</v>
      </c>
      <c r="L6" s="3" t="str" cm="1">
        <f t="array" ref="L6">IFERROR(INDEX($A$2:$A$21,SMALL(IF($B$2:$B$21="SF",ROW($B$2:$B$21)-1),ROW(A3))),"")</f>
        <v>Ryan Dunn</v>
      </c>
      <c r="M6" s="3" t="str" cm="1">
        <f t="array" ref="M6">IFERROR(INDEX($A$2:$A$21,SMALL(IF($B$2:$B$21="PF",ROW($B$2:$B$21)-1),ROW(A3))),"")</f>
        <v>CJ Huntley</v>
      </c>
      <c r="N6" s="3" t="str" cm="1">
        <f t="array" ref="N6">IFERROR(INDEX($A$2:$A$21,SMALL(IF($B$2:$B$21="C",ROW($B$2:$B$21)-1),ROW(A3))),"")</f>
        <v>Nick Richards</v>
      </c>
    </row>
    <row r="7" spans="1:14">
      <c r="A7" s="1" t="s">
        <v>371</v>
      </c>
      <c r="B7" s="1" t="s">
        <v>9</v>
      </c>
      <c r="C7" s="1">
        <v>24</v>
      </c>
      <c r="D7" s="20">
        <v>6276531</v>
      </c>
      <c r="E7" s="36" t="s">
        <v>14</v>
      </c>
      <c r="F7" s="20" t="s">
        <v>499</v>
      </c>
      <c r="G7" s="1" t="s">
        <v>499</v>
      </c>
      <c r="H7" s="1"/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>Koby Brea</v>
      </c>
      <c r="L7" s="35" t="str" cm="1">
        <f t="array" ref="L7">IFERROR(INDEX($A$2:$A$21,SMALL(IF($B$2:$B$21="SF",ROW($B$2:$B$21)-1),ROW(A4))),"")</f>
        <v>Isaiah Livers</v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>Oso Ighodaro</v>
      </c>
    </row>
    <row r="8" spans="1:14">
      <c r="A8" s="1" t="s">
        <v>372</v>
      </c>
      <c r="B8" s="1" t="s">
        <v>9</v>
      </c>
      <c r="C8" s="1">
        <v>19</v>
      </c>
      <c r="D8" s="20">
        <v>6016080</v>
      </c>
      <c r="E8" s="20">
        <v>6316680</v>
      </c>
      <c r="F8" s="52">
        <v>6617160</v>
      </c>
      <c r="G8" s="52">
        <v>8436880</v>
      </c>
      <c r="H8" s="1"/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</row>
    <row r="9" spans="1:14">
      <c r="A9" s="1" t="s">
        <v>373</v>
      </c>
      <c r="B9" s="1" t="s">
        <v>9</v>
      </c>
      <c r="C9" s="1">
        <v>28</v>
      </c>
      <c r="D9" s="20">
        <v>5000000</v>
      </c>
      <c r="E9" s="20" t="s">
        <v>499</v>
      </c>
      <c r="F9" s="20" t="s">
        <v>499</v>
      </c>
      <c r="G9" s="1" t="s">
        <v>499</v>
      </c>
      <c r="H9" s="1"/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</row>
    <row r="10" spans="1:14">
      <c r="A10" s="1" t="s">
        <v>374</v>
      </c>
      <c r="B10" s="1" t="s">
        <v>7</v>
      </c>
      <c r="C10" s="1">
        <v>23</v>
      </c>
      <c r="D10" s="20">
        <v>2657760</v>
      </c>
      <c r="E10" s="52">
        <v>2784240</v>
      </c>
      <c r="F10" s="52">
        <v>5025553</v>
      </c>
      <c r="G10" s="20" t="s">
        <v>14</v>
      </c>
      <c r="H10" s="1"/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</row>
    <row r="11" spans="1:14" ht="47">
      <c r="A11" s="1" t="s">
        <v>375</v>
      </c>
      <c r="B11" s="1" t="s">
        <v>5</v>
      </c>
      <c r="C11" s="1">
        <v>27</v>
      </c>
      <c r="D11" s="79">
        <v>2349578</v>
      </c>
      <c r="E11" s="20" t="s">
        <v>499</v>
      </c>
      <c r="F11" s="20" t="s">
        <v>499</v>
      </c>
      <c r="G11" s="20" t="s">
        <v>499</v>
      </c>
      <c r="H11" s="1"/>
      <c r="I11" s="3"/>
      <c r="J11" s="96" t="s">
        <v>544</v>
      </c>
      <c r="K11" s="96"/>
      <c r="L11" s="96"/>
      <c r="M11" s="96"/>
      <c r="N11" s="96"/>
    </row>
    <row r="12" spans="1:14">
      <c r="A12" s="1" t="s">
        <v>376</v>
      </c>
      <c r="B12" s="1" t="s">
        <v>5</v>
      </c>
      <c r="C12" s="1">
        <v>26</v>
      </c>
      <c r="D12" s="20">
        <v>2296274</v>
      </c>
      <c r="E12" s="20" t="s">
        <v>499</v>
      </c>
      <c r="F12" s="20" t="s">
        <v>499</v>
      </c>
      <c r="G12" s="20" t="s">
        <v>499</v>
      </c>
      <c r="H12" s="20"/>
      <c r="I12" s="3"/>
      <c r="J12" s="34"/>
      <c r="K12" s="35"/>
      <c r="L12" s="35"/>
      <c r="M12" s="35"/>
      <c r="N12" s="35"/>
    </row>
    <row r="13" spans="1:14">
      <c r="A13" s="1" t="s">
        <v>377</v>
      </c>
      <c r="B13" s="1" t="s">
        <v>6</v>
      </c>
      <c r="C13" s="1">
        <v>31</v>
      </c>
      <c r="D13" s="20">
        <v>2048494</v>
      </c>
      <c r="E13" s="20" t="s">
        <v>14</v>
      </c>
      <c r="F13" s="20" t="s">
        <v>499</v>
      </c>
      <c r="G13" s="1" t="s">
        <v>499</v>
      </c>
      <c r="H13" s="1"/>
      <c r="I13" s="3"/>
      <c r="J13" s="34"/>
      <c r="K13" s="35"/>
      <c r="L13" s="35"/>
      <c r="M13" s="35"/>
      <c r="N13" s="35"/>
    </row>
    <row r="14" spans="1:14">
      <c r="A14" s="1" t="s">
        <v>378</v>
      </c>
      <c r="B14" s="1" t="s">
        <v>9</v>
      </c>
      <c r="C14" s="1">
        <v>23</v>
      </c>
      <c r="D14" s="20">
        <v>1955377</v>
      </c>
      <c r="E14" s="79">
        <v>2296271</v>
      </c>
      <c r="F14" s="52">
        <v>2486995</v>
      </c>
      <c r="G14" s="1" t="s">
        <v>499</v>
      </c>
      <c r="H14" s="1"/>
      <c r="I14" s="3"/>
      <c r="J14" s="34"/>
      <c r="K14" s="35"/>
      <c r="L14" s="35"/>
      <c r="M14" s="35"/>
      <c r="N14" s="35"/>
    </row>
    <row r="15" spans="1:14">
      <c r="A15" s="1" t="s">
        <v>379</v>
      </c>
      <c r="B15" s="1" t="s">
        <v>6</v>
      </c>
      <c r="C15" s="1">
        <v>21</v>
      </c>
      <c r="D15" s="20">
        <v>1272870</v>
      </c>
      <c r="E15" s="20">
        <v>2150917</v>
      </c>
      <c r="F15" s="20">
        <v>2525901</v>
      </c>
      <c r="G15" s="52">
        <v>2735698</v>
      </c>
      <c r="H15" s="1"/>
      <c r="I15" s="3"/>
      <c r="J15" s="34"/>
      <c r="K15" s="35"/>
      <c r="L15" s="35"/>
      <c r="M15" s="35"/>
      <c r="N15" s="35"/>
    </row>
    <row r="16" spans="1:14">
      <c r="A16" s="1" t="s">
        <v>380</v>
      </c>
      <c r="B16" s="1" t="s">
        <v>8</v>
      </c>
      <c r="C16" s="1">
        <v>23</v>
      </c>
      <c r="D16" s="20" t="s">
        <v>10</v>
      </c>
      <c r="E16" s="1" t="s">
        <v>14</v>
      </c>
      <c r="F16" s="1" t="s">
        <v>499</v>
      </c>
      <c r="G16" s="1" t="s">
        <v>499</v>
      </c>
      <c r="H16" s="1"/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</row>
    <row r="17" spans="1:14">
      <c r="A17" s="1" t="s">
        <v>381</v>
      </c>
      <c r="B17" s="1" t="s">
        <v>6</v>
      </c>
      <c r="C17" s="1">
        <v>24</v>
      </c>
      <c r="D17" s="20" t="s">
        <v>10</v>
      </c>
      <c r="E17" s="20" t="s">
        <v>10</v>
      </c>
      <c r="F17" s="1" t="s">
        <v>14</v>
      </c>
      <c r="G17" s="1" t="s">
        <v>499</v>
      </c>
      <c r="H17" s="1"/>
      <c r="I17" s="3"/>
      <c r="J17" s="34"/>
      <c r="K17" s="35"/>
      <c r="L17" s="35"/>
      <c r="M17" s="35"/>
      <c r="N17" s="35"/>
    </row>
    <row r="18" spans="1:14">
      <c r="A18" s="1" t="s">
        <v>382</v>
      </c>
      <c r="B18" s="1" t="s">
        <v>7</v>
      </c>
      <c r="C18" s="1">
        <v>27</v>
      </c>
      <c r="D18" s="20" t="s">
        <v>10</v>
      </c>
      <c r="E18" s="20" t="s">
        <v>14</v>
      </c>
      <c r="F18" s="20" t="s">
        <v>499</v>
      </c>
      <c r="G18" s="1" t="s">
        <v>499</v>
      </c>
      <c r="H18" s="1"/>
      <c r="I18" s="3"/>
      <c r="J18" s="34"/>
      <c r="K18" s="35"/>
      <c r="L18" s="35"/>
      <c r="M18" s="35"/>
      <c r="N18" s="35"/>
    </row>
    <row r="19" spans="1:14">
      <c r="A19" s="1" t="s">
        <v>480</v>
      </c>
      <c r="B19" s="1"/>
      <c r="C19" s="1"/>
      <c r="D19" s="20">
        <v>23197051</v>
      </c>
      <c r="E19" s="20">
        <v>23197051</v>
      </c>
      <c r="F19" s="20">
        <v>22490153</v>
      </c>
      <c r="G19" s="20">
        <v>22490153</v>
      </c>
      <c r="H19" s="20">
        <v>22490153</v>
      </c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3" t="s">
        <v>42</v>
      </c>
      <c r="B23" s="3"/>
      <c r="C23" s="3"/>
      <c r="D23" s="23">
        <f>SUM(D2:D21)</f>
        <v>187920888</v>
      </c>
      <c r="E23" s="23">
        <f t="shared" ref="E23:H23" si="0">SUM(E2:E21)</f>
        <v>179067780</v>
      </c>
      <c r="F23" s="23">
        <f t="shared" si="0"/>
        <v>167160954</v>
      </c>
      <c r="G23" s="23">
        <f t="shared" si="0"/>
        <v>97728682</v>
      </c>
      <c r="H23" s="23">
        <f t="shared" si="0"/>
        <v>22490153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</row>
    <row r="24" spans="1:14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</row>
    <row r="25" spans="1:14">
      <c r="A25" s="3" t="s">
        <v>40</v>
      </c>
      <c r="B25" s="3"/>
      <c r="C25" s="3"/>
      <c r="D25" s="25">
        <f>D34-D23</f>
        <v>-33273888</v>
      </c>
      <c r="E25" s="25">
        <f>E34-E23</f>
        <v>-13595490</v>
      </c>
      <c r="F25" s="25">
        <f>F34-F23</f>
        <v>9894396.3000000119</v>
      </c>
      <c r="G25" s="25">
        <f>G34-G23</f>
        <v>91720542.82100001</v>
      </c>
      <c r="H25" s="25">
        <f>H34-H23</f>
        <v>180220517.55847001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</row>
    <row r="26" spans="1:14">
      <c r="A26" s="3" t="s">
        <v>41</v>
      </c>
      <c r="B26" s="3"/>
      <c r="C26" s="3"/>
      <c r="D26" s="25">
        <f>D33-D23</f>
        <v>-25888</v>
      </c>
      <c r="E26" s="25">
        <f>E33-E23</f>
        <v>21979870</v>
      </c>
      <c r="F26" s="25">
        <f>F33-F23</f>
        <v>47960031.5</v>
      </c>
      <c r="G26" s="25">
        <f>G33-G23</f>
        <v>132450772.48500001</v>
      </c>
      <c r="H26" s="25">
        <f>H33-H23</f>
        <v>223801863.29895002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</row>
    <row r="27" spans="1:14">
      <c r="A27" s="3" t="s">
        <v>43</v>
      </c>
      <c r="B27" s="3"/>
      <c r="C27" s="3"/>
      <c r="D27" s="25">
        <f>D32-D23</f>
        <v>8024112</v>
      </c>
      <c r="E27" s="25">
        <f>E32-E23</f>
        <v>30593370</v>
      </c>
      <c r="F27" s="25">
        <f>F32-F23</f>
        <v>57176476.5</v>
      </c>
      <c r="G27" s="25">
        <f>G32-G23</f>
        <v>142312368.63500002</v>
      </c>
      <c r="H27" s="25">
        <f>H32-H23</f>
        <v>234353771.17945004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</row>
    <row r="28" spans="1:14">
      <c r="A28" s="3" t="s">
        <v>44</v>
      </c>
      <c r="B28" s="3"/>
      <c r="C28" s="3"/>
      <c r="D28" s="25">
        <f>D31-D23</f>
        <v>19903112</v>
      </c>
      <c r="E28" s="25">
        <f>E31-E23</f>
        <v>43303900</v>
      </c>
      <c r="F28" s="25">
        <f>F31-F23</f>
        <v>70776743.600000024</v>
      </c>
      <c r="G28" s="25">
        <f>G31-G23</f>
        <v>156864654.43200004</v>
      </c>
      <c r="H28" s="25">
        <f>H31-H23</f>
        <v>249924716.98224008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</row>
    <row r="29" spans="1:14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</row>
    <row r="31" spans="1:14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1">E31*1.07</f>
        <v>237937697.60000002</v>
      </c>
      <c r="G31" s="13">
        <f t="shared" si="1"/>
        <v>254593336.43200004</v>
      </c>
      <c r="H31" s="14">
        <f t="shared" si="1"/>
        <v>272414869.98224008</v>
      </c>
      <c r="I31" s="3"/>
      <c r="J31" s="46" t="s">
        <v>522</v>
      </c>
      <c r="K31" s="3"/>
      <c r="L31" s="3"/>
      <c r="M31" s="3"/>
      <c r="N31" s="3"/>
    </row>
    <row r="32" spans="1:14">
      <c r="A32" s="10" t="s">
        <v>37</v>
      </c>
      <c r="B32" s="11"/>
      <c r="C32" s="11"/>
      <c r="D32" s="12">
        <v>195945000</v>
      </c>
      <c r="E32" s="13">
        <f t="shared" ref="E32:H35" si="2">D32*1.07</f>
        <v>209661150</v>
      </c>
      <c r="F32" s="13">
        <f t="shared" si="2"/>
        <v>224337430.5</v>
      </c>
      <c r="G32" s="13">
        <f t="shared" si="2"/>
        <v>240041050.63500002</v>
      </c>
      <c r="H32" s="14">
        <f t="shared" si="2"/>
        <v>256843924.17945004</v>
      </c>
      <c r="I32" s="3"/>
      <c r="J32" s="45" t="s">
        <v>524</v>
      </c>
      <c r="K32" s="3"/>
      <c r="L32" s="3"/>
      <c r="M32" s="3"/>
      <c r="N32" s="3"/>
    </row>
    <row r="33" spans="1:14">
      <c r="A33" s="10" t="s">
        <v>38</v>
      </c>
      <c r="B33" s="11"/>
      <c r="C33" s="11"/>
      <c r="D33" s="12">
        <v>187895000</v>
      </c>
      <c r="E33" s="13">
        <f t="shared" si="2"/>
        <v>201047650</v>
      </c>
      <c r="F33" s="13">
        <f t="shared" si="2"/>
        <v>215120985.5</v>
      </c>
      <c r="G33" s="13">
        <f t="shared" si="2"/>
        <v>230179454.48500001</v>
      </c>
      <c r="H33" s="14">
        <f t="shared" si="2"/>
        <v>246292016.29895002</v>
      </c>
      <c r="I33" s="3"/>
      <c r="J33" s="3"/>
      <c r="K33" s="3"/>
      <c r="L33" s="3"/>
      <c r="M33" s="3"/>
      <c r="N33" s="3"/>
    </row>
    <row r="34" spans="1:14">
      <c r="A34" s="10" t="s">
        <v>39</v>
      </c>
      <c r="B34" s="11"/>
      <c r="C34" s="11"/>
      <c r="D34" s="12">
        <v>154647000</v>
      </c>
      <c r="E34" s="13">
        <f t="shared" si="2"/>
        <v>165472290</v>
      </c>
      <c r="F34" s="13">
        <f t="shared" si="2"/>
        <v>177055350.30000001</v>
      </c>
      <c r="G34" s="13">
        <f t="shared" si="2"/>
        <v>189449224.82100001</v>
      </c>
      <c r="H34" s="14">
        <f t="shared" si="2"/>
        <v>202710670.55847001</v>
      </c>
      <c r="I34" s="3"/>
      <c r="J34" s="3"/>
      <c r="K34" s="3"/>
      <c r="L34" s="3"/>
      <c r="M34" s="3"/>
      <c r="N34" s="3"/>
    </row>
    <row r="35" spans="1:14" ht="20" thickBot="1">
      <c r="A35" s="15" t="s">
        <v>35</v>
      </c>
      <c r="B35" s="16"/>
      <c r="C35" s="16"/>
      <c r="D35" s="17">
        <v>139182000</v>
      </c>
      <c r="E35" s="18">
        <f t="shared" si="2"/>
        <v>148924740</v>
      </c>
      <c r="F35" s="18">
        <f t="shared" si="2"/>
        <v>159349471.80000001</v>
      </c>
      <c r="G35" s="18">
        <f t="shared" si="2"/>
        <v>170503934.82600003</v>
      </c>
      <c r="H35" s="19">
        <f t="shared" si="2"/>
        <v>182439210.26382005</v>
      </c>
      <c r="I35" s="3"/>
      <c r="J35" s="3"/>
      <c r="K35" s="3"/>
      <c r="L35" s="3"/>
      <c r="M35" s="3"/>
      <c r="N35" s="3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3">
    <mergeCell ref="J2:N2"/>
    <mergeCell ref="A30:H30"/>
    <mergeCell ref="J11:N11"/>
  </mergeCells>
  <conditionalFormatting sqref="D25:H28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20D8F-8201-1744-9851-1B433EE50B9C}">
  <dimension ref="A1:N36"/>
  <sheetViews>
    <sheetView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7">
      <c r="A1" s="57" t="s">
        <v>15</v>
      </c>
      <c r="B1" s="57" t="s">
        <v>16</v>
      </c>
      <c r="C1" s="57" t="s">
        <v>17</v>
      </c>
      <c r="D1" s="57" t="s">
        <v>0</v>
      </c>
      <c r="E1" s="57" t="s">
        <v>1</v>
      </c>
      <c r="F1" s="57" t="s">
        <v>2</v>
      </c>
      <c r="G1" s="57" t="s">
        <v>3</v>
      </c>
      <c r="H1" s="57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</row>
    <row r="2" spans="1:14" ht="34">
      <c r="A2" s="1" t="s">
        <v>383</v>
      </c>
      <c r="B2" s="1" t="s">
        <v>5</v>
      </c>
      <c r="C2" s="1">
        <v>35</v>
      </c>
      <c r="D2" s="20">
        <v>32400000</v>
      </c>
      <c r="E2" s="20">
        <v>34800000</v>
      </c>
      <c r="F2" s="51">
        <v>37200000</v>
      </c>
      <c r="G2" s="20" t="s">
        <v>499</v>
      </c>
      <c r="H2" s="20" t="s">
        <v>499</v>
      </c>
      <c r="I2" s="3"/>
      <c r="J2" s="124" t="s">
        <v>34</v>
      </c>
      <c r="K2" s="124"/>
      <c r="L2" s="124"/>
      <c r="M2" s="124"/>
      <c r="N2" s="124"/>
    </row>
    <row r="3" spans="1:14">
      <c r="A3" s="1" t="s">
        <v>384</v>
      </c>
      <c r="B3" s="1" t="s">
        <v>6</v>
      </c>
      <c r="C3" s="1">
        <v>31</v>
      </c>
      <c r="D3" s="20">
        <v>32000001</v>
      </c>
      <c r="E3" s="20">
        <v>34206898</v>
      </c>
      <c r="F3" s="51">
        <v>36413790</v>
      </c>
      <c r="G3" s="20" t="s">
        <v>499</v>
      </c>
      <c r="H3" s="20" t="s">
        <v>499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s="1" t="s">
        <v>385</v>
      </c>
      <c r="B4" s="1" t="s">
        <v>7</v>
      </c>
      <c r="C4" s="1">
        <v>25</v>
      </c>
      <c r="D4" s="20">
        <v>14375000</v>
      </c>
      <c r="E4" s="20">
        <v>13125000</v>
      </c>
      <c r="F4" s="20">
        <v>11875000</v>
      </c>
      <c r="G4" s="1" t="s">
        <v>499</v>
      </c>
      <c r="H4" s="1" t="s">
        <v>499</v>
      </c>
      <c r="I4" s="3"/>
      <c r="J4" s="7" t="str" cm="1">
        <f t="array" ref="J4">IFERROR(INDEX($A$2:$A$21,SMALL(IF($B$2:$B$21="PG",ROW($B$2:$B$21)-1),ROW(A1))),"")</f>
        <v>Jrue Holiday</v>
      </c>
      <c r="K4" s="3" t="str" cm="1">
        <f t="array" ref="K4">IFERROR(INDEX($A$2:$A$21,SMALL(IF($B$2:$B$21="SG",ROW($B$2:$B$21)-1),ROW(A1))),"")</f>
        <v>Matisse Thybulle</v>
      </c>
      <c r="L4" s="3" t="str" cm="1">
        <f t="array" ref="L4">IFERROR(INDEX($A$2:$A$21,SMALL(IF($B$2:$B$21="SF",ROW($B$2:$B$21)-1),ROW(A1))),"")</f>
        <v>Deni Avdija</v>
      </c>
      <c r="M4" s="3" t="str" cm="1">
        <f t="array" ref="M4">IFERROR(INDEX($A$2:$A$21,SMALL(IF($B$2:$B$21="PF",ROW($B$2:$B$21)-1),ROW(A1))),"")</f>
        <v>Jerami Grant</v>
      </c>
      <c r="N4" s="3" t="str" cm="1">
        <f t="array" ref="N4">IFERROR(INDEX($A$2:$A$21,SMALL(IF($B$2:$B$21="C",ROW($B$2:$B$21)-1),ROW(A1))),"")</f>
        <v>Rob Williams</v>
      </c>
    </row>
    <row r="5" spans="1:14">
      <c r="A5" s="1" t="s">
        <v>386</v>
      </c>
      <c r="B5" s="1" t="s">
        <v>5</v>
      </c>
      <c r="C5" s="1">
        <v>35</v>
      </c>
      <c r="D5" s="20">
        <v>14104000</v>
      </c>
      <c r="E5" s="20">
        <v>13398000</v>
      </c>
      <c r="F5" s="51">
        <v>14104000</v>
      </c>
      <c r="G5" s="20" t="s">
        <v>499</v>
      </c>
      <c r="H5" s="1" t="s">
        <v>499</v>
      </c>
      <c r="I5" s="3"/>
      <c r="J5" s="7" t="str" cm="1">
        <f t="array" ref="J5">IFERROR(INDEX($A$2:$A$21,SMALL(IF($B$2:$B$21="PG",ROW($B$2:$B$21)-1),ROW(A2))),"")</f>
        <v>Damian Lillard</v>
      </c>
      <c r="K5" s="3" t="str" cm="1">
        <f t="array" ref="K5">IFERROR(INDEX($A$2:$A$21,SMALL(IF($B$2:$B$21="SG",ROW($B$2:$B$21)-1),ROW(A2))),"")</f>
        <v>Shaedon Sharpe</v>
      </c>
      <c r="L5" s="3" t="str" cm="1">
        <f t="array" ref="L5">IFERROR(INDEX($A$2:$A$21,SMALL(IF($B$2:$B$21="SF",ROW($B$2:$B$21)-1),ROW(A2))),"")</f>
        <v/>
      </c>
      <c r="M5" s="3" t="str" cm="1">
        <f t="array" ref="M5">IFERROR(INDEX($A$2:$A$21,SMALL(IF($B$2:$B$21="PF",ROW($B$2:$B$21)-1),ROW(A2))),"")</f>
        <v>Kris Murray</v>
      </c>
      <c r="N5" s="3" t="str" cm="1">
        <f t="array" ref="N5">IFERROR(INDEX($A$2:$A$21,SMALL(IF($B$2:$B$21="C",ROW($B$2:$B$21)-1),ROW(A2))),"")</f>
        <v>Donovan Clingan</v>
      </c>
    </row>
    <row r="6" spans="1:14">
      <c r="A6" s="1" t="s">
        <v>50</v>
      </c>
      <c r="B6" s="1" t="s">
        <v>9</v>
      </c>
      <c r="C6" s="1">
        <v>28</v>
      </c>
      <c r="D6" s="20">
        <v>13285713</v>
      </c>
      <c r="E6" s="20" t="s">
        <v>499</v>
      </c>
      <c r="F6" s="20" t="s">
        <v>499</v>
      </c>
      <c r="G6" s="20" t="s">
        <v>499</v>
      </c>
      <c r="H6" s="20" t="s">
        <v>499</v>
      </c>
      <c r="I6" s="3"/>
      <c r="J6" s="7" t="str" cm="1">
        <f t="array" ref="J6">IFERROR(INDEX($A$2:$A$21,SMALL(IF($B$2:$B$21="PG",ROW($B$2:$B$21)-1),ROW(A3))),"")</f>
        <v>Scoot Henderson</v>
      </c>
      <c r="K6" s="3" t="str" cm="1">
        <f t="array" ref="K6">IFERROR(INDEX($A$2:$A$21,SMALL(IF($B$2:$B$21="SG",ROW($B$2:$B$21)-1),ROW(A3))),"")</f>
        <v>Blake Wesley</v>
      </c>
      <c r="L6" s="3" t="str" cm="1">
        <f t="array" ref="L6">IFERROR(INDEX($A$2:$A$21,SMALL(IF($B$2:$B$21="SF",ROW($B$2:$B$21)-1),ROW(A3))),"")</f>
        <v/>
      </c>
      <c r="M6" s="3" t="str" cm="1">
        <f t="array" ref="M6">IFERROR(INDEX($A$2:$A$21,SMALL(IF($B$2:$B$21="PF",ROW($B$2:$B$21)-1),ROW(A3))),"")</f>
        <v>Toumani Camara</v>
      </c>
      <c r="N6" s="3" t="str" cm="1">
        <f t="array" ref="N6">IFERROR(INDEX($A$2:$A$21,SMALL(IF($B$2:$B$21="C",ROW($B$2:$B$21)-1),ROW(A3))),"")</f>
        <v>Hansen Yang</v>
      </c>
    </row>
    <row r="7" spans="1:14">
      <c r="A7" s="1" t="s">
        <v>387</v>
      </c>
      <c r="B7" s="1" t="s">
        <v>8</v>
      </c>
      <c r="C7" s="1">
        <v>28</v>
      </c>
      <c r="D7" s="20">
        <v>11550000</v>
      </c>
      <c r="E7" s="36" t="s">
        <v>499</v>
      </c>
      <c r="F7" s="20" t="s">
        <v>499</v>
      </c>
      <c r="G7" s="1" t="s">
        <v>499</v>
      </c>
      <c r="H7" s="1" t="s">
        <v>499</v>
      </c>
      <c r="I7" s="3"/>
      <c r="J7" s="34" t="str" cm="1">
        <f t="array" ref="J7">IFERROR(INDEX($A$2:$A$21,SMALL(IF($B$2:$B$21="PG",ROW($B$2:$B$21)-1),ROW(A4))),"")</f>
        <v>Caleb Love</v>
      </c>
      <c r="K7" s="35" t="str" cm="1">
        <f t="array" ref="K7">IFERROR(INDEX($A$2:$A$21,SMALL(IF($B$2:$B$21="SG",ROW($B$2:$B$21)-1),ROW(A4))),"")</f>
        <v>Rayan Rupert</v>
      </c>
      <c r="L7" s="35" t="str" cm="1">
        <f t="array" ref="L7">IFERROR(INDEX($A$2:$A$21,SMALL(IF($B$2:$B$21="SF",ROW($B$2:$B$21)-1),ROW(A4))),"")</f>
        <v/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>Duop Reath</v>
      </c>
    </row>
    <row r="8" spans="1:14">
      <c r="A8" s="1" t="s">
        <v>388</v>
      </c>
      <c r="B8" s="1" t="s">
        <v>5</v>
      </c>
      <c r="C8" s="1">
        <v>21</v>
      </c>
      <c r="D8" s="20">
        <v>10748040</v>
      </c>
      <c r="E8" s="52">
        <v>13585523</v>
      </c>
      <c r="F8" s="20" t="s">
        <v>14</v>
      </c>
      <c r="G8" s="20" t="s">
        <v>499</v>
      </c>
      <c r="H8" s="1" t="s">
        <v>499</v>
      </c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>Sidy Cissoko</v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</row>
    <row r="9" spans="1:14">
      <c r="A9" s="1" t="s">
        <v>389</v>
      </c>
      <c r="B9" s="1" t="s">
        <v>8</v>
      </c>
      <c r="C9" s="1">
        <v>22</v>
      </c>
      <c r="D9" s="20">
        <v>8399983</v>
      </c>
      <c r="E9" s="20" t="s">
        <v>14</v>
      </c>
      <c r="F9" s="20" t="s">
        <v>499</v>
      </c>
      <c r="G9" s="1" t="s">
        <v>499</v>
      </c>
      <c r="H9" s="1" t="s">
        <v>499</v>
      </c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</row>
    <row r="10" spans="1:14">
      <c r="A10" s="1" t="s">
        <v>390</v>
      </c>
      <c r="B10" s="1" t="s">
        <v>9</v>
      </c>
      <c r="C10" s="1">
        <v>21</v>
      </c>
      <c r="D10" s="20">
        <v>7178400</v>
      </c>
      <c r="E10" s="52">
        <v>7519920</v>
      </c>
      <c r="F10" s="52">
        <v>9550298</v>
      </c>
      <c r="G10" s="20" t="s">
        <v>14</v>
      </c>
      <c r="H10" s="1" t="s">
        <v>499</v>
      </c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</row>
    <row r="11" spans="1:14" ht="47">
      <c r="A11" s="1" t="s">
        <v>391</v>
      </c>
      <c r="B11" s="1" t="s">
        <v>9</v>
      </c>
      <c r="C11" s="1">
        <v>20</v>
      </c>
      <c r="D11" s="20">
        <v>4400000</v>
      </c>
      <c r="E11" s="20">
        <v>4600000</v>
      </c>
      <c r="F11" s="52">
        <v>4864920</v>
      </c>
      <c r="G11" s="52">
        <v>7462788</v>
      </c>
      <c r="H11" s="1" t="s">
        <v>14</v>
      </c>
      <c r="I11" s="3"/>
      <c r="J11" s="96" t="s">
        <v>545</v>
      </c>
      <c r="K11" s="96"/>
      <c r="L11" s="96"/>
      <c r="M11" s="96"/>
      <c r="N11" s="96"/>
    </row>
    <row r="12" spans="1:14">
      <c r="A12" s="1" t="s">
        <v>392</v>
      </c>
      <c r="B12" s="1" t="s">
        <v>6</v>
      </c>
      <c r="C12" s="1">
        <v>25</v>
      </c>
      <c r="D12" s="20">
        <v>3132000</v>
      </c>
      <c r="E12" s="52">
        <v>5315004</v>
      </c>
      <c r="F12" s="20" t="s">
        <v>14</v>
      </c>
      <c r="G12" s="20" t="s">
        <v>499</v>
      </c>
      <c r="H12" s="20" t="s">
        <v>499</v>
      </c>
      <c r="I12" s="3"/>
      <c r="J12" s="34"/>
      <c r="K12" s="35"/>
      <c r="L12" s="35"/>
      <c r="M12" s="35"/>
      <c r="N12" s="35"/>
    </row>
    <row r="13" spans="1:14">
      <c r="A13" s="1" t="s">
        <v>393</v>
      </c>
      <c r="B13" s="1" t="s">
        <v>8</v>
      </c>
      <c r="C13" s="1">
        <v>22</v>
      </c>
      <c r="D13" s="20">
        <v>2296274</v>
      </c>
      <c r="E13" s="20" t="s">
        <v>499</v>
      </c>
      <c r="F13" s="20" t="s">
        <v>499</v>
      </c>
      <c r="G13" s="1" t="s">
        <v>499</v>
      </c>
      <c r="H13" s="1" t="s">
        <v>499</v>
      </c>
      <c r="I13" s="3"/>
      <c r="J13" s="34"/>
      <c r="K13" s="35"/>
      <c r="L13" s="35"/>
      <c r="M13" s="35"/>
      <c r="N13" s="35"/>
    </row>
    <row r="14" spans="1:14">
      <c r="A14" s="1" t="s">
        <v>394</v>
      </c>
      <c r="B14" s="1" t="s">
        <v>6</v>
      </c>
      <c r="C14" s="1">
        <v>25</v>
      </c>
      <c r="D14" s="75">
        <v>2221677</v>
      </c>
      <c r="E14" s="75">
        <v>2406205</v>
      </c>
      <c r="F14" s="20" t="s">
        <v>499</v>
      </c>
      <c r="G14" s="1" t="s">
        <v>499</v>
      </c>
      <c r="H14" s="1" t="s">
        <v>499</v>
      </c>
      <c r="I14" s="3"/>
      <c r="J14" s="34"/>
      <c r="K14" s="35"/>
      <c r="L14" s="35"/>
      <c r="M14" s="35"/>
      <c r="N14" s="35"/>
    </row>
    <row r="15" spans="1:14">
      <c r="A15" s="1" t="s">
        <v>395</v>
      </c>
      <c r="B15" s="1" t="s">
        <v>9</v>
      </c>
      <c r="C15" s="1">
        <v>29</v>
      </c>
      <c r="D15" s="20">
        <v>2221677</v>
      </c>
      <c r="E15" s="20" t="s">
        <v>14</v>
      </c>
      <c r="F15" s="20" t="s">
        <v>499</v>
      </c>
      <c r="G15" s="20" t="s">
        <v>499</v>
      </c>
      <c r="H15" s="1" t="s">
        <v>499</v>
      </c>
      <c r="I15" s="3"/>
      <c r="J15" s="34"/>
      <c r="K15" s="35"/>
      <c r="L15" s="35"/>
      <c r="M15" s="35"/>
      <c r="N15" s="35"/>
    </row>
    <row r="16" spans="1:14">
      <c r="A16" s="1" t="s">
        <v>396</v>
      </c>
      <c r="B16" s="1" t="s">
        <v>8</v>
      </c>
      <c r="C16" s="1">
        <v>21</v>
      </c>
      <c r="D16" s="20">
        <v>2221677</v>
      </c>
      <c r="E16" s="1" t="s">
        <v>14</v>
      </c>
      <c r="F16" s="1" t="s">
        <v>499</v>
      </c>
      <c r="G16" s="1" t="s">
        <v>499</v>
      </c>
      <c r="H16" s="1" t="s">
        <v>499</v>
      </c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</row>
    <row r="17" spans="1:14">
      <c r="A17" s="1" t="s">
        <v>397</v>
      </c>
      <c r="B17" s="1" t="s">
        <v>8</v>
      </c>
      <c r="C17" s="1">
        <v>21</v>
      </c>
      <c r="D17" s="20" t="s">
        <v>10</v>
      </c>
      <c r="E17" s="20" t="s">
        <v>14</v>
      </c>
      <c r="F17" s="1" t="s">
        <v>499</v>
      </c>
      <c r="G17" s="1" t="s">
        <v>499</v>
      </c>
      <c r="H17" s="1" t="s">
        <v>499</v>
      </c>
      <c r="I17" s="3"/>
      <c r="J17" s="34"/>
      <c r="K17" s="35"/>
      <c r="L17" s="35"/>
      <c r="M17" s="35"/>
      <c r="N17" s="35"/>
    </row>
    <row r="18" spans="1:14">
      <c r="A18" s="1" t="s">
        <v>398</v>
      </c>
      <c r="B18" s="1" t="s">
        <v>5</v>
      </c>
      <c r="C18" s="1">
        <v>24</v>
      </c>
      <c r="D18" s="20" t="s">
        <v>10</v>
      </c>
      <c r="E18" s="20" t="s">
        <v>499</v>
      </c>
      <c r="F18" s="20" t="s">
        <v>499</v>
      </c>
      <c r="G18" s="1" t="s">
        <v>499</v>
      </c>
      <c r="H18" s="1" t="s">
        <v>499</v>
      </c>
      <c r="I18" s="3"/>
      <c r="J18" s="34"/>
      <c r="K18" s="35"/>
      <c r="L18" s="35"/>
      <c r="M18" s="35"/>
      <c r="N18" s="35"/>
    </row>
    <row r="19" spans="1:14">
      <c r="A19" s="1" t="s">
        <v>480</v>
      </c>
      <c r="B19" s="1"/>
      <c r="C19" s="1"/>
      <c r="D19" s="20">
        <v>25818846</v>
      </c>
      <c r="E19" s="20">
        <v>268032</v>
      </c>
      <c r="F19" s="20">
        <v>268031</v>
      </c>
      <c r="G19" s="20">
        <v>268031</v>
      </c>
      <c r="H19" s="20"/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3" t="s">
        <v>42</v>
      </c>
      <c r="B23" s="3"/>
      <c r="C23" s="3"/>
      <c r="D23" s="23">
        <f>SUM(D2:D21)</f>
        <v>186353288</v>
      </c>
      <c r="E23" s="23">
        <f t="shared" ref="E23:H23" si="0">SUM(E2:E21)</f>
        <v>129224582</v>
      </c>
      <c r="F23" s="23">
        <f t="shared" si="0"/>
        <v>114276039</v>
      </c>
      <c r="G23" s="23">
        <f t="shared" si="0"/>
        <v>7730819</v>
      </c>
      <c r="H23" s="23">
        <f t="shared" si="0"/>
        <v>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</row>
    <row r="24" spans="1:14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</row>
    <row r="25" spans="1:14">
      <c r="A25" s="3" t="s">
        <v>40</v>
      </c>
      <c r="B25" s="3"/>
      <c r="C25" s="3"/>
      <c r="D25" s="25">
        <f>D34-D23</f>
        <v>-31706288</v>
      </c>
      <c r="E25" s="25">
        <f>E34-E23</f>
        <v>36247708</v>
      </c>
      <c r="F25" s="25">
        <f>F34-F23</f>
        <v>62779311.300000012</v>
      </c>
      <c r="G25" s="25">
        <f>G34-G23</f>
        <v>181718405.82100001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</row>
    <row r="26" spans="1:14">
      <c r="A26" s="3" t="s">
        <v>41</v>
      </c>
      <c r="B26" s="3"/>
      <c r="C26" s="3"/>
      <c r="D26" s="25">
        <f>D33-D23</f>
        <v>1541712</v>
      </c>
      <c r="E26" s="25">
        <f>E33-E23</f>
        <v>71823068</v>
      </c>
      <c r="F26" s="25">
        <f>F33-F23</f>
        <v>100844946.5</v>
      </c>
      <c r="G26" s="25">
        <f>G33-G23</f>
        <v>222448635.48500001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</row>
    <row r="27" spans="1:14">
      <c r="A27" s="3" t="s">
        <v>43</v>
      </c>
      <c r="B27" s="3"/>
      <c r="C27" s="3"/>
      <c r="D27" s="25">
        <f>D32-D23</f>
        <v>9591712</v>
      </c>
      <c r="E27" s="25">
        <f>E32-E23</f>
        <v>80436568</v>
      </c>
      <c r="F27" s="25">
        <f>F32-F23</f>
        <v>110061391.5</v>
      </c>
      <c r="G27" s="25">
        <f>G32-G23</f>
        <v>232310231.63500002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</row>
    <row r="28" spans="1:14">
      <c r="A28" s="3" t="s">
        <v>44</v>
      </c>
      <c r="B28" s="3"/>
      <c r="C28" s="3"/>
      <c r="D28" s="25">
        <f>D31-D23</f>
        <v>21470712</v>
      </c>
      <c r="E28" s="25">
        <f>E31-E23</f>
        <v>93147098</v>
      </c>
      <c r="F28" s="25">
        <f>F31-F23</f>
        <v>123661658.60000002</v>
      </c>
      <c r="G28" s="25">
        <f>G31-G23</f>
        <v>246862517.43200004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</row>
    <row r="29" spans="1:14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</row>
    <row r="31" spans="1:14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1">E31*1.07</f>
        <v>237937697.60000002</v>
      </c>
      <c r="G31" s="13">
        <f t="shared" si="1"/>
        <v>254593336.43200004</v>
      </c>
      <c r="H31" s="14">
        <f t="shared" si="1"/>
        <v>272414869.98224008</v>
      </c>
      <c r="I31" s="3"/>
      <c r="J31" s="46" t="s">
        <v>522</v>
      </c>
      <c r="K31" s="3"/>
      <c r="L31" s="3"/>
      <c r="M31" s="3"/>
      <c r="N31" s="3"/>
    </row>
    <row r="32" spans="1:14">
      <c r="A32" s="10" t="s">
        <v>37</v>
      </c>
      <c r="B32" s="11"/>
      <c r="C32" s="11"/>
      <c r="D32" s="12">
        <v>195945000</v>
      </c>
      <c r="E32" s="13">
        <f t="shared" ref="E32:H35" si="2">D32*1.07</f>
        <v>209661150</v>
      </c>
      <c r="F32" s="13">
        <f t="shared" si="2"/>
        <v>224337430.5</v>
      </c>
      <c r="G32" s="13">
        <f t="shared" si="2"/>
        <v>240041050.63500002</v>
      </c>
      <c r="H32" s="14">
        <f t="shared" si="2"/>
        <v>256843924.17945004</v>
      </c>
      <c r="I32" s="3"/>
      <c r="J32" s="45" t="s">
        <v>524</v>
      </c>
      <c r="K32" s="3"/>
      <c r="L32" s="3"/>
      <c r="M32" s="3"/>
      <c r="N32" s="3"/>
    </row>
    <row r="33" spans="1:14">
      <c r="A33" s="10" t="s">
        <v>38</v>
      </c>
      <c r="B33" s="11"/>
      <c r="C33" s="11"/>
      <c r="D33" s="12">
        <v>187895000</v>
      </c>
      <c r="E33" s="13">
        <f t="shared" si="2"/>
        <v>201047650</v>
      </c>
      <c r="F33" s="13">
        <f t="shared" si="2"/>
        <v>215120985.5</v>
      </c>
      <c r="G33" s="13">
        <f t="shared" si="2"/>
        <v>230179454.48500001</v>
      </c>
      <c r="H33" s="14">
        <f t="shared" si="2"/>
        <v>246292016.29895002</v>
      </c>
      <c r="I33" s="3"/>
      <c r="J33" s="3"/>
      <c r="K33" s="3"/>
      <c r="L33" s="3"/>
      <c r="M33" s="3"/>
      <c r="N33" s="3"/>
    </row>
    <row r="34" spans="1:14">
      <c r="A34" s="10" t="s">
        <v>39</v>
      </c>
      <c r="B34" s="11"/>
      <c r="C34" s="11"/>
      <c r="D34" s="12">
        <v>154647000</v>
      </c>
      <c r="E34" s="13">
        <f t="shared" si="2"/>
        <v>165472290</v>
      </c>
      <c r="F34" s="13">
        <f t="shared" si="2"/>
        <v>177055350.30000001</v>
      </c>
      <c r="G34" s="13">
        <f t="shared" si="2"/>
        <v>189449224.82100001</v>
      </c>
      <c r="H34" s="14">
        <f t="shared" si="2"/>
        <v>202710670.55847001</v>
      </c>
      <c r="I34" s="3"/>
      <c r="J34" s="3"/>
      <c r="K34" s="3"/>
      <c r="L34" s="3"/>
      <c r="M34" s="3"/>
      <c r="N34" s="3"/>
    </row>
    <row r="35" spans="1:14" ht="20" thickBot="1">
      <c r="A35" s="15" t="s">
        <v>35</v>
      </c>
      <c r="B35" s="16"/>
      <c r="C35" s="16"/>
      <c r="D35" s="17">
        <v>139182000</v>
      </c>
      <c r="E35" s="18">
        <f t="shared" si="2"/>
        <v>148924740</v>
      </c>
      <c r="F35" s="18">
        <f t="shared" si="2"/>
        <v>159349471.80000001</v>
      </c>
      <c r="G35" s="18">
        <f t="shared" si="2"/>
        <v>170503934.82600003</v>
      </c>
      <c r="H35" s="19">
        <f t="shared" si="2"/>
        <v>182439210.26382005</v>
      </c>
      <c r="I35" s="3"/>
      <c r="J35" s="3"/>
      <c r="K35" s="3"/>
      <c r="L35" s="3"/>
      <c r="M35" s="3"/>
      <c r="N35" s="3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3">
    <mergeCell ref="J2:N2"/>
    <mergeCell ref="A30:H30"/>
    <mergeCell ref="J11:N11"/>
  </mergeCells>
  <conditionalFormatting sqref="D25:H28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42304-E3D9-0845-BDFC-90A1449F0806}">
  <dimension ref="A1:N36"/>
  <sheetViews>
    <sheetView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7">
      <c r="A1" s="41" t="s">
        <v>15</v>
      </c>
      <c r="B1" s="41" t="s">
        <v>16</v>
      </c>
      <c r="C1" s="41" t="s">
        <v>17</v>
      </c>
      <c r="D1" s="41" t="s">
        <v>0</v>
      </c>
      <c r="E1" s="41" t="s">
        <v>1</v>
      </c>
      <c r="F1" s="41" t="s">
        <v>2</v>
      </c>
      <c r="G1" s="41" t="s">
        <v>3</v>
      </c>
      <c r="H1" s="41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</row>
    <row r="2" spans="1:14" ht="34">
      <c r="A2" s="1" t="s">
        <v>399</v>
      </c>
      <c r="B2" s="1" t="s">
        <v>8</v>
      </c>
      <c r="C2" s="1">
        <v>30</v>
      </c>
      <c r="D2" s="20">
        <v>47499660</v>
      </c>
      <c r="E2" s="51">
        <v>48967380</v>
      </c>
      <c r="F2" s="20" t="s">
        <v>499</v>
      </c>
      <c r="G2" s="20" t="s">
        <v>499</v>
      </c>
      <c r="H2" s="20" t="s">
        <v>499</v>
      </c>
      <c r="I2" s="3"/>
      <c r="J2" s="125" t="s">
        <v>34</v>
      </c>
      <c r="K2" s="125"/>
      <c r="L2" s="125"/>
      <c r="M2" s="125"/>
      <c r="N2" s="125"/>
    </row>
    <row r="3" spans="1:14">
      <c r="A3" s="1" t="s">
        <v>400</v>
      </c>
      <c r="B3" s="1" t="s">
        <v>6</v>
      </c>
      <c r="C3" s="1">
        <v>29</v>
      </c>
      <c r="D3" s="20">
        <v>42336000</v>
      </c>
      <c r="E3" s="20">
        <v>45472000</v>
      </c>
      <c r="F3" s="20">
        <v>48608000</v>
      </c>
      <c r="G3" s="20" t="s">
        <v>499</v>
      </c>
      <c r="H3" s="20" t="s">
        <v>499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s="1" t="s">
        <v>401</v>
      </c>
      <c r="B4" s="1" t="s">
        <v>7</v>
      </c>
      <c r="C4" s="1">
        <v>36</v>
      </c>
      <c r="D4" s="20">
        <v>24750000</v>
      </c>
      <c r="E4" s="79">
        <v>25740000</v>
      </c>
      <c r="F4" s="20"/>
      <c r="G4" s="1" t="s">
        <v>499</v>
      </c>
      <c r="H4" s="1" t="s">
        <v>499</v>
      </c>
      <c r="I4" s="3"/>
      <c r="J4" s="7" t="str" cm="1">
        <f t="array" ref="J4">IFERROR(INDEX($A$2:$A$21,SMALL(IF($B$2:$B$21="PG",ROW($B$2:$B$21)-1),ROW(A1))),"")</f>
        <v>Dennis Schroder</v>
      </c>
      <c r="K4" s="3" t="str" cm="1">
        <f t="array" ref="K4">IFERROR(INDEX($A$2:$A$21,SMALL(IF($B$2:$B$21="SG",ROW($B$2:$B$21)-1),ROW(A1))),"")</f>
        <v>Zach LaVine</v>
      </c>
      <c r="L4" s="3" t="str" cm="1">
        <f t="array" ref="L4">IFERROR(INDEX($A$2:$A$21,SMALL(IF($B$2:$B$21="SF",ROW($B$2:$B$21)-1),ROW(A1))),"")</f>
        <v>DeMar DeRozan</v>
      </c>
      <c r="M4" s="3" t="str" cm="1">
        <f t="array" ref="M4">IFERROR(INDEX($A$2:$A$21,SMALL(IF($B$2:$B$21="PF",ROW($B$2:$B$21)-1),ROW(A1))),"")</f>
        <v>Domantas Sabonis</v>
      </c>
      <c r="N4" s="3" t="str" cm="1">
        <f t="array" ref="N4">IFERROR(INDEX($A$2:$A$21,SMALL(IF($B$2:$B$21="C",ROW($B$2:$B$21)-1),ROW(A1))),"")</f>
        <v>Drew Eubanks</v>
      </c>
    </row>
    <row r="5" spans="1:14">
      <c r="A5" s="1" t="s">
        <v>402</v>
      </c>
      <c r="B5" s="1" t="s">
        <v>8</v>
      </c>
      <c r="C5" s="1">
        <v>27</v>
      </c>
      <c r="D5" s="20">
        <v>18797619</v>
      </c>
      <c r="E5" s="20">
        <v>20190035</v>
      </c>
      <c r="F5" s="51">
        <v>21582451</v>
      </c>
      <c r="G5" s="20" t="s">
        <v>499</v>
      </c>
      <c r="H5" s="1" t="s">
        <v>499</v>
      </c>
      <c r="I5" s="3"/>
      <c r="J5" s="7" t="str" cm="1">
        <f t="array" ref="J5">IFERROR(INDEX($A$2:$A$21,SMALL(IF($B$2:$B$21="PG",ROW($B$2:$B$21)-1),ROW(A2))),"")</f>
        <v>Devin Carter</v>
      </c>
      <c r="K5" s="3" t="str" cm="1">
        <f t="array" ref="K5">IFERROR(INDEX($A$2:$A$21,SMALL(IF($B$2:$B$21="SG",ROW($B$2:$B$21)-1),ROW(A2))),"")</f>
        <v>Malik Monk</v>
      </c>
      <c r="L5" s="3" t="str" cm="1">
        <f t="array" ref="L5">IFERROR(INDEX($A$2:$A$21,SMALL(IF($B$2:$B$21="SF",ROW($B$2:$B$21)-1),ROW(A2))),"")</f>
        <v>Nique Clifford</v>
      </c>
      <c r="M5" s="3" t="str" cm="1">
        <f t="array" ref="M5">IFERROR(INDEX($A$2:$A$21,SMALL(IF($B$2:$B$21="PF",ROW($B$2:$B$21)-1),ROW(A2))),"")</f>
        <v>Keegan Murray</v>
      </c>
      <c r="N5" s="3" t="str" cm="1">
        <f t="array" ref="N5">IFERROR(INDEX($A$2:$A$21,SMALL(IF($B$2:$B$21="C",ROW($B$2:$B$21)-1),ROW(A2))),"")</f>
        <v>Isaac Jones</v>
      </c>
    </row>
    <row r="6" spans="1:14">
      <c r="A6" s="1" t="s">
        <v>503</v>
      </c>
      <c r="B6" s="1" t="s">
        <v>5</v>
      </c>
      <c r="C6" s="1">
        <v>32</v>
      </c>
      <c r="D6" s="20">
        <v>14104000</v>
      </c>
      <c r="E6" s="20">
        <v>14809200</v>
      </c>
      <c r="F6" s="79">
        <v>15514400</v>
      </c>
      <c r="G6" s="20" t="s">
        <v>499</v>
      </c>
      <c r="H6" s="20" t="s">
        <v>499</v>
      </c>
      <c r="I6" s="3"/>
      <c r="J6" s="7" t="str" cm="1">
        <f t="array" ref="J6">IFERROR(INDEX($A$2:$A$21,SMALL(IF($B$2:$B$21="PG",ROW($B$2:$B$21)-1),ROW(A3))),"")</f>
        <v>Isaiah Stevens</v>
      </c>
      <c r="K6" s="3" t="str" cm="1">
        <f t="array" ref="K6">IFERROR(INDEX($A$2:$A$21,SMALL(IF($B$2:$B$21="SG",ROW($B$2:$B$21)-1),ROW(A3))),"")</f>
        <v>Terence Davis</v>
      </c>
      <c r="L6" s="3" t="str" cm="1">
        <f t="array" ref="L6">IFERROR(INDEX($A$2:$A$21,SMALL(IF($B$2:$B$21="SF",ROW($B$2:$B$21)-1),ROW(A3))),"")</f>
        <v>Keon Ellis</v>
      </c>
      <c r="M6" s="3" t="str" cm="1">
        <f t="array" ref="M6">IFERROR(INDEX($A$2:$A$21,SMALL(IF($B$2:$B$21="PF",ROW($B$2:$B$21)-1),ROW(A3))),"")</f>
        <v>Dario Saric</v>
      </c>
      <c r="N6" s="3" t="str" cm="1">
        <f t="array" ref="N6">IFERROR(INDEX($A$2:$A$21,SMALL(IF($B$2:$B$21="C",ROW($B$2:$B$21)-1),ROW(A3))),"")</f>
        <v>Maxime Raynaud</v>
      </c>
    </row>
    <row r="7" spans="1:14">
      <c r="A7" s="1" t="s">
        <v>403</v>
      </c>
      <c r="B7" s="1" t="s">
        <v>6</v>
      </c>
      <c r="C7" s="1">
        <v>25</v>
      </c>
      <c r="D7" s="20">
        <v>11144093</v>
      </c>
      <c r="E7" s="36" t="s">
        <v>14</v>
      </c>
      <c r="F7" s="20" t="s">
        <v>499</v>
      </c>
      <c r="G7" s="1" t="s">
        <v>499</v>
      </c>
      <c r="H7" s="1" t="s">
        <v>499</v>
      </c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/>
      </c>
      <c r="L7" s="35" t="str" cm="1">
        <f t="array" ref="L7">IFERROR(INDEX($A$2:$A$21,SMALL(IF($B$2:$B$21="SF",ROW($B$2:$B$21)-1),ROW(A4))),"")</f>
        <v>Doug McDermott</v>
      </c>
      <c r="M7" s="35" t="str" cm="1">
        <f t="array" ref="M7">IFERROR(INDEX($A$2:$A$21,SMALL(IF($B$2:$B$21="PF",ROW($B$2:$B$21)-1),ROW(A4))),"")</f>
        <v>Dylan Cardwell</v>
      </c>
      <c r="N7" s="35" t="str" cm="1">
        <f t="array" ref="N7">IFERROR(INDEX($A$2:$A$21,SMALL(IF($B$2:$B$21="C",ROW($B$2:$B$21)-1),ROW(A4))),"")</f>
        <v/>
      </c>
    </row>
    <row r="8" spans="1:14">
      <c r="A8" s="1" t="s">
        <v>404</v>
      </c>
      <c r="B8" s="1" t="s">
        <v>6</v>
      </c>
      <c r="C8" s="1">
        <v>31</v>
      </c>
      <c r="D8" s="20">
        <v>5426400</v>
      </c>
      <c r="E8" s="20" t="s">
        <v>499</v>
      </c>
      <c r="F8" s="20" t="s">
        <v>499</v>
      </c>
      <c r="G8" s="20" t="s">
        <v>499</v>
      </c>
      <c r="H8" s="1" t="s">
        <v>499</v>
      </c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</row>
    <row r="9" spans="1:14">
      <c r="A9" s="1" t="s">
        <v>405</v>
      </c>
      <c r="B9" s="1" t="s">
        <v>5</v>
      </c>
      <c r="C9" s="1">
        <v>23</v>
      </c>
      <c r="D9" s="20">
        <v>4923720</v>
      </c>
      <c r="E9" s="52">
        <v>5158080</v>
      </c>
      <c r="F9" s="52">
        <v>7370897</v>
      </c>
      <c r="G9" s="1" t="s">
        <v>14</v>
      </c>
      <c r="H9" s="1" t="s">
        <v>499</v>
      </c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</row>
    <row r="10" spans="1:14">
      <c r="A10" s="1" t="s">
        <v>406</v>
      </c>
      <c r="B10" s="1" t="s">
        <v>7</v>
      </c>
      <c r="C10" s="1">
        <v>23</v>
      </c>
      <c r="D10" s="20">
        <v>3108120</v>
      </c>
      <c r="E10" s="20">
        <v>3263400</v>
      </c>
      <c r="F10" s="52">
        <v>3418800</v>
      </c>
      <c r="G10" s="52">
        <v>5979481</v>
      </c>
      <c r="H10" s="1" t="s">
        <v>14</v>
      </c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</row>
    <row r="11" spans="1:14" ht="47">
      <c r="A11" s="1" t="s">
        <v>407</v>
      </c>
      <c r="B11" s="1" t="s">
        <v>8</v>
      </c>
      <c r="C11" s="1">
        <v>28</v>
      </c>
      <c r="D11" s="75">
        <v>2546675</v>
      </c>
      <c r="E11" s="20" t="s">
        <v>499</v>
      </c>
      <c r="F11" s="20" t="s">
        <v>499</v>
      </c>
      <c r="G11" s="20" t="s">
        <v>499</v>
      </c>
      <c r="H11" s="1" t="s">
        <v>499</v>
      </c>
      <c r="I11" s="3"/>
      <c r="J11" s="96" t="s">
        <v>545</v>
      </c>
      <c r="K11" s="96"/>
      <c r="L11" s="96"/>
      <c r="M11" s="96"/>
      <c r="N11" s="96"/>
    </row>
    <row r="12" spans="1:14">
      <c r="A12" s="1" t="s">
        <v>408</v>
      </c>
      <c r="B12" s="1" t="s">
        <v>7</v>
      </c>
      <c r="C12" s="1">
        <v>26</v>
      </c>
      <c r="D12" s="75">
        <v>2301587</v>
      </c>
      <c r="E12" s="20" t="s">
        <v>499</v>
      </c>
      <c r="F12" s="20" t="s">
        <v>499</v>
      </c>
      <c r="G12" s="20" t="s">
        <v>499</v>
      </c>
      <c r="H12" s="20" t="s">
        <v>499</v>
      </c>
      <c r="I12" s="3"/>
      <c r="J12" s="34"/>
      <c r="K12" s="35"/>
      <c r="L12" s="35"/>
      <c r="M12" s="35"/>
      <c r="N12" s="35"/>
    </row>
    <row r="13" spans="1:14">
      <c r="A13" s="1" t="s">
        <v>409</v>
      </c>
      <c r="B13" s="1" t="s">
        <v>7</v>
      </c>
      <c r="C13" s="1">
        <v>34</v>
      </c>
      <c r="D13" s="20">
        <v>2296274</v>
      </c>
      <c r="E13" s="20" t="s">
        <v>499</v>
      </c>
      <c r="F13" s="20" t="s">
        <v>499</v>
      </c>
      <c r="G13" s="1" t="s">
        <v>499</v>
      </c>
      <c r="H13" s="1" t="s">
        <v>499</v>
      </c>
      <c r="I13" s="3"/>
      <c r="J13" s="34"/>
      <c r="K13" s="35"/>
      <c r="L13" s="35"/>
      <c r="M13" s="35"/>
      <c r="N13" s="35"/>
    </row>
    <row r="14" spans="1:14">
      <c r="A14" s="1" t="s">
        <v>410</v>
      </c>
      <c r="B14" s="1" t="s">
        <v>9</v>
      </c>
      <c r="C14" s="1">
        <v>28</v>
      </c>
      <c r="D14" s="20">
        <v>2296274</v>
      </c>
      <c r="E14" s="20" t="s">
        <v>499</v>
      </c>
      <c r="F14" s="20" t="s">
        <v>499</v>
      </c>
      <c r="G14" s="1" t="s">
        <v>499</v>
      </c>
      <c r="H14" s="1" t="s">
        <v>499</v>
      </c>
      <c r="I14" s="3"/>
      <c r="J14" s="34"/>
      <c r="K14" s="35"/>
      <c r="L14" s="35"/>
      <c r="M14" s="35"/>
      <c r="N14" s="35"/>
    </row>
    <row r="15" spans="1:14">
      <c r="A15" s="1" t="s">
        <v>411</v>
      </c>
      <c r="B15" s="1" t="s">
        <v>9</v>
      </c>
      <c r="C15" s="1">
        <v>25</v>
      </c>
      <c r="D15" s="20">
        <v>1955377</v>
      </c>
      <c r="E15" s="20" t="s">
        <v>14</v>
      </c>
      <c r="F15" s="20" t="s">
        <v>499</v>
      </c>
      <c r="G15" s="20" t="s">
        <v>499</v>
      </c>
      <c r="H15" s="1" t="s">
        <v>499</v>
      </c>
      <c r="I15" s="3"/>
      <c r="J15" s="34"/>
      <c r="K15" s="35"/>
      <c r="L15" s="35"/>
      <c r="M15" s="35"/>
      <c r="N15" s="35"/>
    </row>
    <row r="16" spans="1:14">
      <c r="A16" s="1" t="s">
        <v>412</v>
      </c>
      <c r="B16" s="1" t="s">
        <v>9</v>
      </c>
      <c r="C16" s="1">
        <v>22</v>
      </c>
      <c r="D16" s="20">
        <v>1272870</v>
      </c>
      <c r="E16" s="20">
        <v>2150918</v>
      </c>
      <c r="F16" s="52">
        <v>2525901</v>
      </c>
      <c r="G16" s="1" t="s">
        <v>14</v>
      </c>
      <c r="H16" s="1" t="s">
        <v>499</v>
      </c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</row>
    <row r="17" spans="1:14">
      <c r="A17" s="1" t="s">
        <v>413</v>
      </c>
      <c r="B17" s="1" t="s">
        <v>6</v>
      </c>
      <c r="C17" s="1">
        <v>24</v>
      </c>
      <c r="D17" s="20" t="s">
        <v>10</v>
      </c>
      <c r="E17" s="20" t="s">
        <v>10</v>
      </c>
      <c r="F17" s="1" t="s">
        <v>14</v>
      </c>
      <c r="G17" s="1" t="s">
        <v>499</v>
      </c>
      <c r="H17" s="1" t="s">
        <v>499</v>
      </c>
      <c r="I17" s="3"/>
      <c r="J17" s="34"/>
      <c r="K17" s="35"/>
      <c r="L17" s="35"/>
      <c r="M17" s="35"/>
      <c r="N17" s="35"/>
    </row>
    <row r="18" spans="1:14">
      <c r="A18" s="1" t="s">
        <v>414</v>
      </c>
      <c r="B18" s="1" t="s">
        <v>5</v>
      </c>
      <c r="C18" s="1">
        <v>25</v>
      </c>
      <c r="D18" s="20" t="s">
        <v>10</v>
      </c>
      <c r="E18" s="20" t="s">
        <v>14</v>
      </c>
      <c r="F18" s="20" t="s">
        <v>499</v>
      </c>
      <c r="G18" s="1" t="s">
        <v>499</v>
      </c>
      <c r="H18" s="1" t="s">
        <v>499</v>
      </c>
      <c r="I18" s="3"/>
      <c r="J18" s="34"/>
      <c r="K18" s="35"/>
      <c r="L18" s="35"/>
      <c r="M18" s="35"/>
      <c r="N18" s="35"/>
    </row>
    <row r="19" spans="1:14">
      <c r="A19" s="1"/>
      <c r="B19" s="1"/>
      <c r="C19" s="1"/>
      <c r="D19" s="20"/>
      <c r="E19" s="20"/>
      <c r="F19" s="20"/>
      <c r="G19" s="20"/>
      <c r="H19" s="20"/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3" t="s">
        <v>42</v>
      </c>
      <c r="B23" s="3"/>
      <c r="C23" s="3"/>
      <c r="D23" s="23">
        <f>SUM(D2:D21)</f>
        <v>184758669</v>
      </c>
      <c r="E23" s="23">
        <f t="shared" ref="E23:H23" si="0">SUM(E2:E21)</f>
        <v>165751013</v>
      </c>
      <c r="F23" s="23">
        <f t="shared" si="0"/>
        <v>99020449</v>
      </c>
      <c r="G23" s="23">
        <f t="shared" si="0"/>
        <v>5979481</v>
      </c>
      <c r="H23" s="23">
        <f t="shared" si="0"/>
        <v>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</row>
    <row r="24" spans="1:14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</row>
    <row r="25" spans="1:14">
      <c r="A25" s="3" t="s">
        <v>40</v>
      </c>
      <c r="B25" s="3"/>
      <c r="C25" s="3"/>
      <c r="D25" s="25">
        <f>D34-D23</f>
        <v>-30111669</v>
      </c>
      <c r="E25" s="25">
        <f>E34-E23</f>
        <v>-278723</v>
      </c>
      <c r="F25" s="25">
        <f>F34-F23</f>
        <v>78034901.300000012</v>
      </c>
      <c r="G25" s="25">
        <f>G34-G23</f>
        <v>183469743.82100001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</row>
    <row r="26" spans="1:14">
      <c r="A26" s="3" t="s">
        <v>41</v>
      </c>
      <c r="B26" s="3"/>
      <c r="C26" s="3"/>
      <c r="D26" s="25">
        <f>D33-D23</f>
        <v>3136331</v>
      </c>
      <c r="E26" s="25">
        <f>E33-E23</f>
        <v>35296637</v>
      </c>
      <c r="F26" s="25">
        <f>F33-F23</f>
        <v>116100536.5</v>
      </c>
      <c r="G26" s="25">
        <f>G33-G23</f>
        <v>224199973.48500001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</row>
    <row r="27" spans="1:14">
      <c r="A27" s="3" t="s">
        <v>43</v>
      </c>
      <c r="B27" s="3"/>
      <c r="C27" s="3"/>
      <c r="D27" s="25">
        <f>D32-D23</f>
        <v>11186331</v>
      </c>
      <c r="E27" s="25">
        <f>E32-E23</f>
        <v>43910137</v>
      </c>
      <c r="F27" s="25">
        <f>F32-F23</f>
        <v>125316981.5</v>
      </c>
      <c r="G27" s="25">
        <f>G32-G23</f>
        <v>234061569.63500002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</row>
    <row r="28" spans="1:14">
      <c r="A28" s="3" t="s">
        <v>44</v>
      </c>
      <c r="B28" s="3"/>
      <c r="C28" s="3"/>
      <c r="D28" s="25">
        <f>D31-D23</f>
        <v>23065331</v>
      </c>
      <c r="E28" s="25">
        <f>E31-E23</f>
        <v>56620667</v>
      </c>
      <c r="F28" s="25">
        <f>F31-F23</f>
        <v>138917248.60000002</v>
      </c>
      <c r="G28" s="25">
        <f>G31-G23</f>
        <v>248613855.43200004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</row>
    <row r="29" spans="1:14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</row>
    <row r="31" spans="1:14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1">E31*1.07</f>
        <v>237937697.60000002</v>
      </c>
      <c r="G31" s="13">
        <f t="shared" si="1"/>
        <v>254593336.43200004</v>
      </c>
      <c r="H31" s="14">
        <f t="shared" si="1"/>
        <v>272414869.98224008</v>
      </c>
      <c r="I31" s="3"/>
      <c r="J31" s="46" t="s">
        <v>522</v>
      </c>
      <c r="K31" s="3"/>
      <c r="L31" s="3"/>
      <c r="M31" s="3"/>
      <c r="N31" s="3"/>
    </row>
    <row r="32" spans="1:14">
      <c r="A32" s="10" t="s">
        <v>37</v>
      </c>
      <c r="B32" s="11"/>
      <c r="C32" s="11"/>
      <c r="D32" s="12">
        <v>195945000</v>
      </c>
      <c r="E32" s="13">
        <f t="shared" ref="E32:H35" si="2">D32*1.07</f>
        <v>209661150</v>
      </c>
      <c r="F32" s="13">
        <f t="shared" si="2"/>
        <v>224337430.5</v>
      </c>
      <c r="G32" s="13">
        <f t="shared" si="2"/>
        <v>240041050.63500002</v>
      </c>
      <c r="H32" s="14">
        <f t="shared" si="2"/>
        <v>256843924.17945004</v>
      </c>
      <c r="I32" s="3"/>
      <c r="J32" s="45" t="s">
        <v>524</v>
      </c>
      <c r="K32" s="3"/>
      <c r="L32" s="3"/>
      <c r="M32" s="3"/>
      <c r="N32" s="3"/>
    </row>
    <row r="33" spans="1:14">
      <c r="A33" s="10" t="s">
        <v>38</v>
      </c>
      <c r="B33" s="11"/>
      <c r="C33" s="11"/>
      <c r="D33" s="12">
        <v>187895000</v>
      </c>
      <c r="E33" s="13">
        <f t="shared" si="2"/>
        <v>201047650</v>
      </c>
      <c r="F33" s="13">
        <f t="shared" si="2"/>
        <v>215120985.5</v>
      </c>
      <c r="G33" s="13">
        <f t="shared" si="2"/>
        <v>230179454.48500001</v>
      </c>
      <c r="H33" s="14">
        <f t="shared" si="2"/>
        <v>246292016.29895002</v>
      </c>
      <c r="I33" s="3"/>
      <c r="J33" s="3"/>
      <c r="K33" s="3"/>
      <c r="L33" s="3"/>
      <c r="M33" s="3"/>
      <c r="N33" s="3"/>
    </row>
    <row r="34" spans="1:14">
      <c r="A34" s="10" t="s">
        <v>39</v>
      </c>
      <c r="B34" s="11"/>
      <c r="C34" s="11"/>
      <c r="D34" s="12">
        <v>154647000</v>
      </c>
      <c r="E34" s="13">
        <f t="shared" si="2"/>
        <v>165472290</v>
      </c>
      <c r="F34" s="13">
        <f t="shared" si="2"/>
        <v>177055350.30000001</v>
      </c>
      <c r="G34" s="13">
        <f t="shared" si="2"/>
        <v>189449224.82100001</v>
      </c>
      <c r="H34" s="14">
        <f t="shared" si="2"/>
        <v>202710670.55847001</v>
      </c>
      <c r="I34" s="3"/>
      <c r="J34" s="3"/>
      <c r="K34" s="3"/>
      <c r="L34" s="3"/>
      <c r="M34" s="3"/>
      <c r="N34" s="3"/>
    </row>
    <row r="35" spans="1:14" ht="20" thickBot="1">
      <c r="A35" s="15" t="s">
        <v>35</v>
      </c>
      <c r="B35" s="16"/>
      <c r="C35" s="16"/>
      <c r="D35" s="17">
        <v>139182000</v>
      </c>
      <c r="E35" s="18">
        <f t="shared" si="2"/>
        <v>148924740</v>
      </c>
      <c r="F35" s="18">
        <f t="shared" si="2"/>
        <v>159349471.80000001</v>
      </c>
      <c r="G35" s="18">
        <f t="shared" si="2"/>
        <v>170503934.82600003</v>
      </c>
      <c r="H35" s="19">
        <f t="shared" si="2"/>
        <v>182439210.26382005</v>
      </c>
      <c r="I35" s="3"/>
      <c r="J35" s="3"/>
      <c r="K35" s="3"/>
      <c r="L35" s="3"/>
      <c r="M35" s="3"/>
      <c r="N35" s="3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3">
    <mergeCell ref="J2:N2"/>
    <mergeCell ref="A30:H30"/>
    <mergeCell ref="J11:N11"/>
  </mergeCells>
  <conditionalFormatting sqref="D25:H2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1F834-A0FF-6944-B68C-DEBACE2CD376}">
  <dimension ref="A1:N36"/>
  <sheetViews>
    <sheetView tabSelected="1" zoomScale="125" workbookViewId="0">
      <selection activeCell="F5" sqref="F5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7">
      <c r="A1" s="40" t="s">
        <v>15</v>
      </c>
      <c r="B1" s="40" t="s">
        <v>16</v>
      </c>
      <c r="C1" s="40" t="s">
        <v>17</v>
      </c>
      <c r="D1" s="40" t="s">
        <v>0</v>
      </c>
      <c r="E1" s="40" t="s">
        <v>1</v>
      </c>
      <c r="F1" s="40" t="s">
        <v>2</v>
      </c>
      <c r="G1" s="40" t="s">
        <v>3</v>
      </c>
      <c r="H1" s="40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Over the Cap but Under the Tax</v>
      </c>
      <c r="M1" s="3"/>
      <c r="N1" s="3"/>
    </row>
    <row r="2" spans="1:14" ht="34">
      <c r="A2" s="1" t="s">
        <v>415</v>
      </c>
      <c r="B2" s="1" t="s">
        <v>5</v>
      </c>
      <c r="C2" s="1">
        <v>28</v>
      </c>
      <c r="D2" s="20">
        <v>37096620</v>
      </c>
      <c r="E2" s="131" t="s">
        <v>549</v>
      </c>
      <c r="F2" s="131" t="s">
        <v>550</v>
      </c>
      <c r="G2" s="131" t="s">
        <v>551</v>
      </c>
      <c r="H2" s="131" t="s">
        <v>552</v>
      </c>
      <c r="I2" s="3"/>
      <c r="J2" s="98" t="s">
        <v>34</v>
      </c>
      <c r="K2" s="98"/>
      <c r="L2" s="98"/>
      <c r="M2" s="98"/>
      <c r="N2" s="98"/>
    </row>
    <row r="3" spans="1:14">
      <c r="A3" s="1" t="s">
        <v>416</v>
      </c>
      <c r="B3" s="1" t="s">
        <v>8</v>
      </c>
      <c r="C3" s="1">
        <v>25</v>
      </c>
      <c r="D3" s="20">
        <v>27000000</v>
      </c>
      <c r="E3" s="20">
        <v>27000000</v>
      </c>
      <c r="F3" s="20">
        <v>24652174</v>
      </c>
      <c r="G3" s="20">
        <v>27000000</v>
      </c>
      <c r="H3" s="20" t="s">
        <v>499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s="1" t="s">
        <v>417</v>
      </c>
      <c r="B4" s="1" t="s">
        <v>6</v>
      </c>
      <c r="C4" s="1">
        <v>33</v>
      </c>
      <c r="D4" s="20">
        <v>19000000</v>
      </c>
      <c r="E4" s="20" t="s">
        <v>499</v>
      </c>
      <c r="F4" s="20" t="s">
        <v>499</v>
      </c>
      <c r="G4" s="1" t="s">
        <v>499</v>
      </c>
      <c r="H4" s="1" t="s">
        <v>499</v>
      </c>
      <c r="I4" s="3"/>
      <c r="J4" s="7" t="str" cm="1">
        <f t="array" ref="J4">IFERROR(INDEX($A$2:$A$21,SMALL(IF($B$2:$B$21="PG",ROW($B$2:$B$21)-1),ROW(A1))),"")</f>
        <v>De'Aaron Fox</v>
      </c>
      <c r="K4" s="3" t="str" cm="1">
        <f t="array" ref="K4">IFERROR(INDEX($A$2:$A$21,SMALL(IF($B$2:$B$21="SG",ROW($B$2:$B$21)-1),ROW(A1))),"")</f>
        <v>Devin Vassell</v>
      </c>
      <c r="L4" s="3" t="str" cm="1">
        <f t="array" ref="L4">IFERROR(INDEX($A$2:$A$21,SMALL(IF($B$2:$B$21="SF",ROW($B$2:$B$21)-1),ROW(A1))),"")</f>
        <v>Keldon Johnson</v>
      </c>
      <c r="M4" s="3" t="str" cm="1">
        <f t="array" ref="M4">IFERROR(INDEX($A$2:$A$21,SMALL(IF($B$2:$B$21="PF",ROW($B$2:$B$21)-1),ROW(A1))),"")</f>
        <v>Harrison Barnes</v>
      </c>
      <c r="N4" s="3" t="str" cm="1">
        <f t="array" ref="N4">IFERROR(INDEX($A$2:$A$21,SMALL(IF($B$2:$B$21="C",ROW($B$2:$B$21)-1),ROW(A1))),"")</f>
        <v>Victor Wembanyama</v>
      </c>
    </row>
    <row r="5" spans="1:14">
      <c r="A5" s="1" t="s">
        <v>418</v>
      </c>
      <c r="B5" s="1" t="s">
        <v>7</v>
      </c>
      <c r="C5" s="1">
        <v>26</v>
      </c>
      <c r="D5" s="20">
        <v>17500000</v>
      </c>
      <c r="E5" s="20">
        <v>17500000</v>
      </c>
      <c r="F5" s="20" t="s">
        <v>499</v>
      </c>
      <c r="G5" s="20" t="s">
        <v>499</v>
      </c>
      <c r="H5" s="1" t="s">
        <v>499</v>
      </c>
      <c r="I5" s="3"/>
      <c r="J5" s="7" t="str" cm="1">
        <f t="array" ref="J5">IFERROR(INDEX($A$2:$A$21,SMALL(IF($B$2:$B$21="PG",ROW($B$2:$B$21)-1),ROW(A2))),"")</f>
        <v>Dylan Harper</v>
      </c>
      <c r="K5" s="3" t="str" cm="1">
        <f t="array" ref="K5">IFERROR(INDEX($A$2:$A$21,SMALL(IF($B$2:$B$21="SG",ROW($B$2:$B$21)-1),ROW(A2))),"")</f>
        <v>Stephon Castle</v>
      </c>
      <c r="L5" s="3" t="str" cm="1">
        <f t="array" ref="L5">IFERROR(INDEX($A$2:$A$21,SMALL(IF($B$2:$B$21="SF",ROW($B$2:$B$21)-1),ROW(A2))),"")</f>
        <v>Julian Champagnie</v>
      </c>
      <c r="M5" s="3" t="str" cm="1">
        <f t="array" ref="M5">IFERROR(INDEX($A$2:$A$21,SMALL(IF($B$2:$B$21="PF",ROW($B$2:$B$21)-1),ROW(A2))),"")</f>
        <v>Kelly Olynyk</v>
      </c>
      <c r="N5" s="3" t="str" cm="1">
        <f t="array" ref="N5">IFERROR(INDEX($A$2:$A$21,SMALL(IF($B$2:$B$21="C",ROW($B$2:$B$21)-1),ROW(A2))),"")</f>
        <v>Luke Kornet</v>
      </c>
    </row>
    <row r="6" spans="1:14">
      <c r="A6" s="1" t="s">
        <v>419</v>
      </c>
      <c r="B6" s="1" t="s">
        <v>6</v>
      </c>
      <c r="C6" s="1">
        <v>34</v>
      </c>
      <c r="D6" s="20">
        <v>13445122</v>
      </c>
      <c r="E6" s="20" t="s">
        <v>499</v>
      </c>
      <c r="F6" s="20" t="s">
        <v>499</v>
      </c>
      <c r="G6" s="20" t="s">
        <v>499</v>
      </c>
      <c r="H6" s="20" t="s">
        <v>499</v>
      </c>
      <c r="I6" s="3"/>
      <c r="J6" s="7" t="str" cm="1">
        <f t="array" ref="J6">IFERROR(INDEX($A$2:$A$21,SMALL(IF($B$2:$B$21="PG",ROW($B$2:$B$21)-1),ROW(A3))),"")</f>
        <v>Jordan McLaughlin</v>
      </c>
      <c r="K6" s="3" t="str" cm="1">
        <f t="array" ref="K6">IFERROR(INDEX($A$2:$A$21,SMALL(IF($B$2:$B$21="SG",ROW($B$2:$B$21)-1),ROW(A3))),"")</f>
        <v/>
      </c>
      <c r="L6" s="3" t="str" cm="1">
        <f t="array" ref="L6">IFERROR(INDEX($A$2:$A$21,SMALL(IF($B$2:$B$21="SF",ROW($B$2:$B$21)-1),ROW(A3))),"")</f>
        <v>Lindy Waters</v>
      </c>
      <c r="M6" s="3" t="str" cm="1">
        <f t="array" ref="M6">IFERROR(INDEX($A$2:$A$21,SMALL(IF($B$2:$B$21="PF",ROW($B$2:$B$21)-1),ROW(A3))),"")</f>
        <v>Jeremy Sochan</v>
      </c>
      <c r="N6" s="3" t="str" cm="1">
        <f t="array" ref="N6">IFERROR(INDEX($A$2:$A$21,SMALL(IF($B$2:$B$21="C",ROW($B$2:$B$21)-1),ROW(A3))),"")</f>
        <v/>
      </c>
    </row>
    <row r="7" spans="1:14">
      <c r="A7" s="1" t="s">
        <v>420</v>
      </c>
      <c r="B7" s="1" t="s">
        <v>9</v>
      </c>
      <c r="C7" s="1">
        <v>22</v>
      </c>
      <c r="D7" s="20">
        <v>13376880</v>
      </c>
      <c r="E7" s="54">
        <v>16868246</v>
      </c>
      <c r="F7" s="20" t="s">
        <v>14</v>
      </c>
      <c r="G7" s="1" t="s">
        <v>499</v>
      </c>
      <c r="H7" s="1" t="s">
        <v>499</v>
      </c>
      <c r="I7" s="3"/>
      <c r="J7" s="34" t="str" cm="1">
        <f t="array" ref="J7">IFERROR(INDEX($A$2:$A$21,SMALL(IF($B$2:$B$21="PG",ROW($B$2:$B$21)-1),ROW(A4))),"")</f>
        <v/>
      </c>
      <c r="K7" s="35" t="str" cm="1">
        <f t="array" ref="K7">IFERROR(INDEX($A$2:$A$21,SMALL(IF($B$2:$B$21="SG",ROW($B$2:$B$21)-1),ROW(A4))),"")</f>
        <v/>
      </c>
      <c r="L7" s="35" t="str" cm="1">
        <f t="array" ref="L7">IFERROR(INDEX($A$2:$A$21,SMALL(IF($B$2:$B$21="SF",ROW($B$2:$B$21)-1),ROW(A4))),"")</f>
        <v>David Jones-Garcia</v>
      </c>
      <c r="M7" s="35" t="str" cm="1">
        <f t="array" ref="M7">IFERROR(INDEX($A$2:$A$21,SMALL(IF($B$2:$B$21="PF",ROW($B$2:$B$21)-1),ROW(A4))),"")</f>
        <v>Carter Bryant</v>
      </c>
      <c r="N7" s="35" t="str" cm="1">
        <f t="array" ref="N7">IFERROR(INDEX($A$2:$A$21,SMALL(IF($B$2:$B$21="C",ROW($B$2:$B$21)-1),ROW(A4))),"")</f>
        <v/>
      </c>
    </row>
    <row r="8" spans="1:14">
      <c r="A8" s="1" t="s">
        <v>421</v>
      </c>
      <c r="B8" s="1" t="s">
        <v>5</v>
      </c>
      <c r="C8" s="1">
        <v>19</v>
      </c>
      <c r="D8" s="20">
        <v>12370320</v>
      </c>
      <c r="E8" s="20">
        <v>12989040</v>
      </c>
      <c r="F8" s="52">
        <v>13607760</v>
      </c>
      <c r="G8" s="52">
        <v>17172994</v>
      </c>
      <c r="H8" s="1" t="s">
        <v>14</v>
      </c>
      <c r="I8" s="3"/>
      <c r="J8" s="34" t="str" cm="1">
        <f t="array" ref="J8">IFERROR(INDEX($A$2:$A$21,SMALL(IF($B$2:$B$21="PG",ROW($B$2:$B$21)-1),ROW(A5))),"")</f>
        <v/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</row>
    <row r="9" spans="1:14">
      <c r="A9" s="1" t="s">
        <v>422</v>
      </c>
      <c r="B9" s="1" t="s">
        <v>9</v>
      </c>
      <c r="C9" s="1">
        <v>30</v>
      </c>
      <c r="D9" s="20">
        <v>11000000</v>
      </c>
      <c r="E9" s="20">
        <v>10450000</v>
      </c>
      <c r="F9" s="79">
        <v>9900000</v>
      </c>
      <c r="G9" s="52">
        <v>9350000</v>
      </c>
      <c r="H9" s="1" t="s">
        <v>499</v>
      </c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</row>
    <row r="10" spans="1:14">
      <c r="A10" s="1" t="s">
        <v>423</v>
      </c>
      <c r="B10" s="1" t="s">
        <v>8</v>
      </c>
      <c r="C10" s="1">
        <v>21</v>
      </c>
      <c r="D10" s="20">
        <v>9560520</v>
      </c>
      <c r="E10" s="52">
        <v>10015920</v>
      </c>
      <c r="F10" s="52">
        <v>12670139</v>
      </c>
      <c r="G10" s="20" t="s">
        <v>14</v>
      </c>
      <c r="H10" s="1" t="s">
        <v>499</v>
      </c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</row>
    <row r="11" spans="1:14" ht="47">
      <c r="A11" s="1" t="s">
        <v>424</v>
      </c>
      <c r="B11" s="1" t="s">
        <v>6</v>
      </c>
      <c r="C11" s="1">
        <v>22</v>
      </c>
      <c r="D11" s="20">
        <v>7096231</v>
      </c>
      <c r="E11" s="20" t="s">
        <v>14</v>
      </c>
      <c r="F11" s="20" t="s">
        <v>499</v>
      </c>
      <c r="G11" s="20" t="s">
        <v>499</v>
      </c>
      <c r="H11" s="1" t="s">
        <v>499</v>
      </c>
      <c r="I11" s="3"/>
      <c r="J11" s="96" t="s">
        <v>545</v>
      </c>
      <c r="K11" s="96"/>
      <c r="L11" s="96"/>
      <c r="M11" s="96"/>
      <c r="N11" s="96"/>
    </row>
    <row r="12" spans="1:14">
      <c r="A12" s="1" t="s">
        <v>425</v>
      </c>
      <c r="B12" s="1" t="s">
        <v>6</v>
      </c>
      <c r="C12" s="1">
        <v>20</v>
      </c>
      <c r="D12" s="20">
        <v>4900320</v>
      </c>
      <c r="E12" s="20">
        <v>5145360</v>
      </c>
      <c r="F12" s="52">
        <v>5390640</v>
      </c>
      <c r="G12" s="52">
        <v>7983539</v>
      </c>
      <c r="H12" s="20" t="s">
        <v>14</v>
      </c>
      <c r="I12" s="3"/>
      <c r="J12" s="34"/>
      <c r="K12" s="35"/>
      <c r="L12" s="35"/>
      <c r="M12" s="35"/>
      <c r="N12" s="35"/>
    </row>
    <row r="13" spans="1:14">
      <c r="A13" s="1" t="s">
        <v>426</v>
      </c>
      <c r="B13" s="1" t="s">
        <v>7</v>
      </c>
      <c r="C13" s="1">
        <v>24</v>
      </c>
      <c r="D13" s="20">
        <v>3000000</v>
      </c>
      <c r="E13" s="52">
        <v>3000000</v>
      </c>
      <c r="F13" s="20" t="s">
        <v>499</v>
      </c>
      <c r="G13" s="1" t="s">
        <v>499</v>
      </c>
      <c r="H13" s="1" t="s">
        <v>499</v>
      </c>
      <c r="I13" s="3"/>
      <c r="J13" s="34"/>
      <c r="K13" s="35"/>
      <c r="L13" s="35"/>
      <c r="M13" s="35"/>
      <c r="N13" s="35"/>
    </row>
    <row r="14" spans="1:14">
      <c r="A14" s="1" t="s">
        <v>427</v>
      </c>
      <c r="B14" s="1" t="s">
        <v>5</v>
      </c>
      <c r="C14" s="1">
        <v>29</v>
      </c>
      <c r="D14" s="20">
        <v>2296274</v>
      </c>
      <c r="E14" s="20" t="s">
        <v>499</v>
      </c>
      <c r="F14" s="20" t="s">
        <v>499</v>
      </c>
      <c r="G14" s="1" t="s">
        <v>499</v>
      </c>
      <c r="H14" s="1" t="s">
        <v>499</v>
      </c>
      <c r="I14" s="3"/>
      <c r="J14" s="34"/>
      <c r="K14" s="35"/>
      <c r="L14" s="35"/>
      <c r="M14" s="35"/>
      <c r="N14" s="35"/>
    </row>
    <row r="15" spans="1:14">
      <c r="A15" s="1" t="s">
        <v>49</v>
      </c>
      <c r="B15" s="1" t="s">
        <v>7</v>
      </c>
      <c r="C15" s="1">
        <v>28</v>
      </c>
      <c r="D15" s="20">
        <v>2296274</v>
      </c>
      <c r="E15" s="20" t="s">
        <v>499</v>
      </c>
      <c r="F15" s="20" t="s">
        <v>499</v>
      </c>
      <c r="G15" s="20" t="s">
        <v>499</v>
      </c>
      <c r="H15" s="1" t="s">
        <v>499</v>
      </c>
      <c r="I15" s="3"/>
      <c r="J15" s="34"/>
      <c r="K15" s="35"/>
      <c r="L15" s="35"/>
      <c r="M15" s="35"/>
      <c r="N15" s="35"/>
    </row>
    <row r="16" spans="1:14">
      <c r="A16" s="1" t="s">
        <v>428</v>
      </c>
      <c r="B16" s="1" t="s">
        <v>7</v>
      </c>
      <c r="C16" s="1">
        <v>24</v>
      </c>
      <c r="D16" s="20" t="s">
        <v>500</v>
      </c>
      <c r="E16" s="1" t="s">
        <v>14</v>
      </c>
      <c r="F16" s="1" t="s">
        <v>499</v>
      </c>
      <c r="G16" s="1" t="s">
        <v>499</v>
      </c>
      <c r="H16" s="1" t="s">
        <v>499</v>
      </c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</row>
    <row r="17" spans="1:14">
      <c r="A17" s="1"/>
      <c r="B17" s="1"/>
      <c r="C17" s="1"/>
      <c r="D17" s="20"/>
      <c r="E17" s="20"/>
      <c r="F17" s="1"/>
      <c r="G17" s="1"/>
      <c r="H17" s="1"/>
      <c r="I17" s="3"/>
      <c r="J17" s="34"/>
      <c r="K17" s="35"/>
      <c r="L17" s="35"/>
      <c r="M17" s="35"/>
      <c r="N17" s="35"/>
    </row>
    <row r="18" spans="1:14">
      <c r="A18" s="1"/>
      <c r="B18" s="1"/>
      <c r="C18" s="1"/>
      <c r="D18" s="20"/>
      <c r="E18" s="20"/>
      <c r="F18" s="20"/>
      <c r="G18" s="1"/>
      <c r="H18" s="1"/>
      <c r="I18" s="3"/>
      <c r="J18" s="34"/>
      <c r="K18" s="35"/>
      <c r="L18" s="35"/>
      <c r="M18" s="35"/>
      <c r="N18" s="35"/>
    </row>
    <row r="19" spans="1:14">
      <c r="A19" s="1"/>
      <c r="B19" s="1"/>
      <c r="C19" s="1"/>
      <c r="D19" s="20"/>
      <c r="E19" s="20"/>
      <c r="F19" s="20"/>
      <c r="G19" s="20"/>
      <c r="H19" s="20"/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1"/>
      <c r="E20" s="1"/>
      <c r="F20" s="1"/>
      <c r="G20" s="1"/>
      <c r="H20" s="3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3" t="s">
        <v>42</v>
      </c>
      <c r="B23" s="3"/>
      <c r="C23" s="3"/>
      <c r="D23" s="23">
        <f>SUM(D2:D21)</f>
        <v>179938561</v>
      </c>
      <c r="E23" s="23">
        <f t="shared" ref="E23:H23" si="0">SUM(E2:E21)</f>
        <v>102968566</v>
      </c>
      <c r="F23" s="23">
        <f t="shared" si="0"/>
        <v>66220713</v>
      </c>
      <c r="G23" s="23">
        <f t="shared" si="0"/>
        <v>61506533</v>
      </c>
      <c r="H23" s="23">
        <f t="shared" si="0"/>
        <v>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</row>
    <row r="24" spans="1:14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</row>
    <row r="25" spans="1:14">
      <c r="A25" s="3" t="s">
        <v>40</v>
      </c>
      <c r="B25" s="3"/>
      <c r="C25" s="3"/>
      <c r="D25" s="25">
        <f>D34-D23</f>
        <v>-25291561</v>
      </c>
      <c r="E25" s="25">
        <f>E34-E23</f>
        <v>62503724</v>
      </c>
      <c r="F25" s="25">
        <f>F34-F23</f>
        <v>110834637.30000001</v>
      </c>
      <c r="G25" s="25">
        <f>G34-G23</f>
        <v>127942691.82100001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</row>
    <row r="26" spans="1:14">
      <c r="A26" s="3" t="s">
        <v>41</v>
      </c>
      <c r="B26" s="3"/>
      <c r="C26" s="3"/>
      <c r="D26" s="25">
        <f>D33-D23</f>
        <v>7956439</v>
      </c>
      <c r="E26" s="25">
        <f>E33-E23</f>
        <v>98079084</v>
      </c>
      <c r="F26" s="25">
        <f>F33-F23</f>
        <v>148900272.5</v>
      </c>
      <c r="G26" s="25">
        <f>G33-G23</f>
        <v>168672921.48500001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</row>
    <row r="27" spans="1:14">
      <c r="A27" s="3" t="s">
        <v>43</v>
      </c>
      <c r="B27" s="3"/>
      <c r="C27" s="3"/>
      <c r="D27" s="25">
        <f>D32-D23</f>
        <v>16006439</v>
      </c>
      <c r="E27" s="25">
        <f>E32-E23</f>
        <v>106692584</v>
      </c>
      <c r="F27" s="25">
        <f>F32-F23</f>
        <v>158116717.5</v>
      </c>
      <c r="G27" s="25">
        <f>G32-G23</f>
        <v>178534517.63500002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</row>
    <row r="28" spans="1:14">
      <c r="A28" s="3" t="s">
        <v>44</v>
      </c>
      <c r="B28" s="3"/>
      <c r="C28" s="3"/>
      <c r="D28" s="25">
        <f>D31-D23</f>
        <v>27885439</v>
      </c>
      <c r="E28" s="25">
        <f>E31-E23</f>
        <v>119403114</v>
      </c>
      <c r="F28" s="25">
        <f>F31-F23</f>
        <v>171716984.60000002</v>
      </c>
      <c r="G28" s="25">
        <f>G31-G23</f>
        <v>193086803.43200004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</row>
    <row r="29" spans="1:14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</row>
    <row r="31" spans="1:14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1">E31*1.07</f>
        <v>237937697.60000002</v>
      </c>
      <c r="G31" s="13">
        <f t="shared" si="1"/>
        <v>254593336.43200004</v>
      </c>
      <c r="H31" s="14">
        <f t="shared" si="1"/>
        <v>272414869.98224008</v>
      </c>
      <c r="I31" s="3"/>
      <c r="J31" s="46" t="s">
        <v>522</v>
      </c>
      <c r="K31" s="3"/>
      <c r="L31" s="3"/>
      <c r="M31" s="3"/>
      <c r="N31" s="3"/>
    </row>
    <row r="32" spans="1:14">
      <c r="A32" s="10" t="s">
        <v>37</v>
      </c>
      <c r="B32" s="11"/>
      <c r="C32" s="11"/>
      <c r="D32" s="12">
        <v>195945000</v>
      </c>
      <c r="E32" s="13">
        <f t="shared" ref="E32:H35" si="2">D32*1.07</f>
        <v>209661150</v>
      </c>
      <c r="F32" s="13">
        <f t="shared" si="2"/>
        <v>224337430.5</v>
      </c>
      <c r="G32" s="13">
        <f t="shared" si="2"/>
        <v>240041050.63500002</v>
      </c>
      <c r="H32" s="14">
        <f t="shared" si="2"/>
        <v>256843924.17945004</v>
      </c>
      <c r="I32" s="3"/>
      <c r="J32" s="45" t="s">
        <v>524</v>
      </c>
      <c r="K32" s="3"/>
      <c r="L32" s="3"/>
      <c r="M32" s="3"/>
      <c r="N32" s="3"/>
    </row>
    <row r="33" spans="1:14">
      <c r="A33" s="10" t="s">
        <v>38</v>
      </c>
      <c r="B33" s="11"/>
      <c r="C33" s="11"/>
      <c r="D33" s="12">
        <v>187895000</v>
      </c>
      <c r="E33" s="13">
        <f t="shared" si="2"/>
        <v>201047650</v>
      </c>
      <c r="F33" s="13">
        <f t="shared" si="2"/>
        <v>215120985.5</v>
      </c>
      <c r="G33" s="13">
        <f t="shared" si="2"/>
        <v>230179454.48500001</v>
      </c>
      <c r="H33" s="14">
        <f t="shared" si="2"/>
        <v>246292016.29895002</v>
      </c>
      <c r="I33" s="3"/>
      <c r="J33" s="3"/>
      <c r="K33" s="3"/>
      <c r="L33" s="3"/>
      <c r="M33" s="3"/>
      <c r="N33" s="3"/>
    </row>
    <row r="34" spans="1:14">
      <c r="A34" s="10" t="s">
        <v>39</v>
      </c>
      <c r="B34" s="11"/>
      <c r="C34" s="11"/>
      <c r="D34" s="12">
        <v>154647000</v>
      </c>
      <c r="E34" s="13">
        <f t="shared" si="2"/>
        <v>165472290</v>
      </c>
      <c r="F34" s="13">
        <f t="shared" si="2"/>
        <v>177055350.30000001</v>
      </c>
      <c r="G34" s="13">
        <f t="shared" si="2"/>
        <v>189449224.82100001</v>
      </c>
      <c r="H34" s="14">
        <f t="shared" si="2"/>
        <v>202710670.55847001</v>
      </c>
      <c r="I34" s="3"/>
      <c r="J34" s="3"/>
      <c r="K34" s="3"/>
      <c r="L34" s="3"/>
      <c r="M34" s="3"/>
      <c r="N34" s="3"/>
    </row>
    <row r="35" spans="1:14" ht="20" thickBot="1">
      <c r="A35" s="15" t="s">
        <v>35</v>
      </c>
      <c r="B35" s="16"/>
      <c r="C35" s="16"/>
      <c r="D35" s="17">
        <v>139182000</v>
      </c>
      <c r="E35" s="18">
        <f t="shared" si="2"/>
        <v>148924740</v>
      </c>
      <c r="F35" s="18">
        <f t="shared" si="2"/>
        <v>159349471.80000001</v>
      </c>
      <c r="G35" s="18">
        <f t="shared" si="2"/>
        <v>170503934.82600003</v>
      </c>
      <c r="H35" s="19">
        <f t="shared" si="2"/>
        <v>182439210.26382005</v>
      </c>
      <c r="I35" s="3"/>
      <c r="J35" s="3"/>
      <c r="K35" s="3"/>
      <c r="L35" s="3"/>
      <c r="M35" s="3"/>
      <c r="N35" s="3"/>
    </row>
    <row r="36" spans="1:1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3">
    <mergeCell ref="J2:N2"/>
    <mergeCell ref="A30:H30"/>
    <mergeCell ref="J11:N11"/>
  </mergeCells>
  <conditionalFormatting sqref="D25:H28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9671D-9E91-164B-B285-5F1E5D853EE0}">
  <dimension ref="A1:O35"/>
  <sheetViews>
    <sheetView zoomScale="75" workbookViewId="0">
      <selection activeCell="G20" sqref="G20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33203125" style="55" customWidth="1"/>
    <col min="10" max="14" width="20.83203125" style="55" customWidth="1"/>
    <col min="15" max="15" width="2.1640625" style="55" customWidth="1"/>
    <col min="16" max="16384" width="10.83203125" style="55"/>
  </cols>
  <sheetData>
    <row r="1" spans="1:15" ht="47">
      <c r="A1" s="38" t="s">
        <v>15</v>
      </c>
      <c r="B1" s="38" t="s">
        <v>16</v>
      </c>
      <c r="C1" s="38" t="s">
        <v>17</v>
      </c>
      <c r="D1" s="38" t="s">
        <v>0</v>
      </c>
      <c r="E1" s="38" t="s">
        <v>1</v>
      </c>
      <c r="F1" s="38" t="s">
        <v>2</v>
      </c>
      <c r="G1" s="38" t="s">
        <v>3</v>
      </c>
      <c r="H1" s="38" t="s">
        <v>4</v>
      </c>
      <c r="I1" s="3"/>
      <c r="J1" s="3"/>
      <c r="K1" s="3"/>
      <c r="L1" s="30" t="str">
        <f>IF(D24&gt;0,"Under the Cap",IF(D25&gt;0,"Over the Cap but Under the Tax",IF(D26&gt;0,"Luxury Tax Team",IF(D27&gt;0,"First Apron Team","Second Apron Team"))))</f>
        <v>Luxury Tax Team</v>
      </c>
      <c r="M1" s="3"/>
      <c r="N1" s="3"/>
      <c r="O1" s="3"/>
    </row>
    <row r="2" spans="1:15" ht="34">
      <c r="A2" s="2" t="s">
        <v>429</v>
      </c>
      <c r="B2" s="2" t="s">
        <v>6</v>
      </c>
      <c r="C2" s="2">
        <v>24</v>
      </c>
      <c r="D2" s="22">
        <v>38661750</v>
      </c>
      <c r="E2" s="22">
        <v>41754690</v>
      </c>
      <c r="F2" s="22">
        <v>44847630</v>
      </c>
      <c r="G2" s="22">
        <v>47940570</v>
      </c>
      <c r="H2" s="22">
        <v>51033510</v>
      </c>
      <c r="I2" s="3"/>
      <c r="J2" s="126" t="s">
        <v>34</v>
      </c>
      <c r="K2" s="126"/>
      <c r="L2" s="126"/>
      <c r="M2" s="126"/>
      <c r="N2" s="126"/>
      <c r="O2" s="3"/>
    </row>
    <row r="3" spans="1:15">
      <c r="A3" s="2" t="s">
        <v>430</v>
      </c>
      <c r="B3" s="2" t="s">
        <v>7</v>
      </c>
      <c r="C3" s="2">
        <v>28</v>
      </c>
      <c r="D3" s="22">
        <v>38095238</v>
      </c>
      <c r="E3" s="22">
        <v>40000000</v>
      </c>
      <c r="F3" s="49">
        <v>41904762</v>
      </c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431</v>
      </c>
      <c r="B4" s="2" t="s">
        <v>5</v>
      </c>
      <c r="C4" s="2">
        <v>26</v>
      </c>
      <c r="D4" s="22">
        <v>32500000</v>
      </c>
      <c r="E4" s="22">
        <v>32500000</v>
      </c>
      <c r="F4" s="22">
        <v>32500000</v>
      </c>
      <c r="G4" s="22">
        <v>32500000</v>
      </c>
      <c r="H4" s="2"/>
      <c r="I4" s="3"/>
      <c r="J4" s="7" t="str" cm="1">
        <f t="array" ref="J4">IFERROR(INDEX($A$2:$A$20,SMALL(IF($B$2:$B$20="PG",ROW($B$2:$B$20)-1),ROW(A1))),"")</f>
        <v>Immanuel Quickley</v>
      </c>
      <c r="K4" s="3" t="str" cm="1">
        <f t="array" ref="K4">IFERROR(INDEX($A$2:$A$20,SMALL(IF($B$2:$B$20="SG",ROW($B$2:$B$20)-1),ROW(A1))),"")</f>
        <v>R.J. Barrett</v>
      </c>
      <c r="L4" s="3" t="str" cm="1">
        <f t="array" ref="L4">IFERROR(INDEX($A$2:$A$20,SMALL(IF($B$2:$B$20="SF",ROW($B$2:$B$20)-1),ROW(A1))),"")</f>
        <v>Brandon Ingram</v>
      </c>
      <c r="M4" s="3" t="str" cm="1">
        <f t="array" ref="M4">IFERROR(INDEX($A$2:$A$20,SMALL(IF($B$2:$B$20="PF",ROW($B$2:$B$20)-1),ROW(A1))),"")</f>
        <v>Scottie Barnes</v>
      </c>
      <c r="N4" s="3" t="str" cm="1">
        <f t="array" ref="N4">IFERROR(INDEX($A$2:$A$20,SMALL(IF($B$2:$B$20="C",ROW($B$2:$B$20)-1),ROW(A1))),"")</f>
        <v>Jakob Poeltl</v>
      </c>
      <c r="O4" s="3"/>
    </row>
    <row r="5" spans="1:15">
      <c r="A5" s="2" t="s">
        <v>432</v>
      </c>
      <c r="B5" s="2" t="s">
        <v>8</v>
      </c>
      <c r="C5" s="2">
        <v>25</v>
      </c>
      <c r="D5" s="22">
        <v>27705357</v>
      </c>
      <c r="E5" s="22">
        <v>29616071</v>
      </c>
      <c r="F5" s="2"/>
      <c r="G5" s="2"/>
      <c r="H5" s="2"/>
      <c r="I5" s="3"/>
      <c r="J5" s="7" t="str" cm="1">
        <f t="array" ref="J5">IFERROR(INDEX($A$2:$A$20,SMALL(IF($B$2:$B$20="PG",ROW($B$2:$B$20)-1),ROW(A2))),"")</f>
        <v>Jamal Shead</v>
      </c>
      <c r="K5" s="3" t="str" cm="1">
        <f t="array" ref="K5">IFERROR(INDEX($A$2:$A$20,SMALL(IF($B$2:$B$20="SG",ROW($B$2:$B$20)-1),ROW(A2))),"")</f>
        <v>Gradey Dick</v>
      </c>
      <c r="L5" s="3" t="str" cm="1">
        <f t="array" ref="L5">IFERROR(INDEX($A$2:$A$20,SMALL(IF($B$2:$B$20="SF",ROW($B$2:$B$20)-1),ROW(A2))),"")</f>
        <v>Ochai Agbaji</v>
      </c>
      <c r="M5" s="3" t="str" cm="1">
        <f t="array" ref="M5">IFERROR(INDEX($A$2:$A$20,SMALL(IF($B$2:$B$20="PF",ROW($B$2:$B$20)-1),ROW(A2))),"")</f>
        <v>Collin Murray-Boyles</v>
      </c>
      <c r="N5" s="3" t="str" cm="1">
        <f t="array" ref="N5">IFERROR(INDEX($A$2:$A$20,SMALL(IF($B$2:$B$20="C",ROW($B$2:$B$20)-1),ROW(A2))),"")</f>
        <v>Sandro Mamukelashvili</v>
      </c>
      <c r="O5" s="3"/>
    </row>
    <row r="6" spans="1:15">
      <c r="A6" s="2" t="s">
        <v>433</v>
      </c>
      <c r="B6" s="2" t="s">
        <v>9</v>
      </c>
      <c r="C6" s="2">
        <v>30</v>
      </c>
      <c r="D6" s="22">
        <v>19500000</v>
      </c>
      <c r="E6" s="22">
        <v>19500000</v>
      </c>
      <c r="F6" s="22">
        <v>27300000</v>
      </c>
      <c r="G6" s="22">
        <v>29484000</v>
      </c>
      <c r="H6" s="22">
        <v>27300000</v>
      </c>
      <c r="I6" s="3"/>
      <c r="J6" s="7" t="str" cm="1">
        <f t="array" ref="J6">IFERROR(INDEX($A$2:$A$20,SMALL(IF($B$2:$B$20="PG",ROW($B$2:$B$20)-1),ROW(A3))),"")</f>
        <v/>
      </c>
      <c r="K6" s="3" t="str" cm="1">
        <f t="array" ref="K6">IFERROR(INDEX($A$2:$A$20,SMALL(IF($B$2:$B$20="SG",ROW($B$2:$B$20)-1),ROW(A3))),"")</f>
        <v>Ja'Kobe Walter</v>
      </c>
      <c r="L6" s="3" t="str" cm="1">
        <f t="array" ref="L6">IFERROR(INDEX($A$2:$A$20,SMALL(IF($B$2:$B$20="SF",ROW($B$2:$B$20)-1),ROW(A3))),"")</f>
        <v>Jamison Battle</v>
      </c>
      <c r="M6" s="3" t="str" cm="1">
        <f t="array" ref="M6">IFERROR(INDEX($A$2:$A$20,SMALL(IF($B$2:$B$20="PF",ROW($B$2:$B$20)-1),ROW(A3))),"")</f>
        <v>David Roddy</v>
      </c>
      <c r="N6" s="3" t="str" cm="1">
        <f t="array" ref="N6">IFERROR(INDEX($A$2:$A$20,SMALL(IF($B$2:$B$20="C",ROW($B$2:$B$20)-1),ROW(A3))),"")</f>
        <v>Jonathan Mogbo</v>
      </c>
      <c r="O6" s="3"/>
    </row>
    <row r="7" spans="1:15">
      <c r="A7" s="2" t="s">
        <v>434</v>
      </c>
      <c r="B7" s="2" t="s">
        <v>7</v>
      </c>
      <c r="C7" s="2">
        <v>25</v>
      </c>
      <c r="D7" s="22">
        <v>6383525</v>
      </c>
      <c r="E7" s="2" t="s">
        <v>14</v>
      </c>
      <c r="F7" s="2"/>
      <c r="G7" s="2"/>
      <c r="H7" s="2"/>
      <c r="I7" s="3"/>
      <c r="J7" s="7" t="str" cm="1">
        <f t="array" ref="J7">IFERROR(INDEX($A$2:$A$20,SMALL(IF($B$2:$B$20="PG",ROW($B$2:$B$20)-1),ROW(A4))),"")</f>
        <v/>
      </c>
      <c r="K7" s="3" t="str" cm="1">
        <f t="array" ref="K7">IFERROR(INDEX($A$2:$A$20,SMALL(IF($B$2:$B$20="SG",ROW($B$2:$B$20)-1),ROW(A4))),"")</f>
        <v>Garrett Temple</v>
      </c>
      <c r="L7" s="3" t="str" cm="1">
        <f t="array" ref="L7">IFERROR(INDEX($A$2:$A$20,SMALL(IF($B$2:$B$20="SF",ROW($B$2:$B$20)-1),ROW(A4))),"")</f>
        <v/>
      </c>
      <c r="M7" s="3" t="str" cm="1">
        <f t="array" ref="M7">IFERROR(INDEX($A$2:$A$20,SMALL(IF($B$2:$B$20="PF",ROW($B$2:$B$20)-1),ROW(A4))),"")</f>
        <v>Ulrich Chomche</v>
      </c>
      <c r="N7" s="3" t="str" cm="1">
        <f t="array" ref="N7">IFERROR(INDEX($A$2:$A$20,SMALL(IF($B$2:$B$20="C",ROW($B$2:$B$20)-1),ROW(A4))),"")</f>
        <v/>
      </c>
      <c r="O7" s="3"/>
    </row>
    <row r="8" spans="1:15">
      <c r="A8" s="2" t="s">
        <v>435</v>
      </c>
      <c r="B8" s="2" t="s">
        <v>6</v>
      </c>
      <c r="C8" s="2">
        <v>20</v>
      </c>
      <c r="D8" s="22">
        <v>6332520</v>
      </c>
      <c r="E8" s="22">
        <v>6649560</v>
      </c>
      <c r="F8" s="50">
        <v>6966000</v>
      </c>
      <c r="G8" s="50">
        <v>8874684</v>
      </c>
      <c r="H8" s="2" t="s">
        <v>14</v>
      </c>
      <c r="I8" s="3"/>
      <c r="J8" s="7" t="str" cm="1">
        <f t="array" ref="J8">IFERROR(INDEX($A$2:$A$20,SMALL(IF($B$2:$B$20="PG",ROW($B$2:$B$20)-1),ROW(A5))),"")</f>
        <v/>
      </c>
      <c r="K8" s="3" t="str" cm="1">
        <f t="array" ref="K8">IFERROR(INDEX($A$2:$A$20,SMALL(IF($B$2:$B$20="SG",ROW($B$2:$B$20)-1),ROW(A5))),"")</f>
        <v>Alijah Martin</v>
      </c>
      <c r="L8" s="3" t="str" cm="1">
        <f t="array" ref="L8">IFERROR(INDEX($A$2:$A$20,SMALL(IF($B$2:$B$20="SF",ROW($B$2:$B$20)-1),ROW(A5))),"")</f>
        <v/>
      </c>
      <c r="M8" s="3" t="str" cm="1">
        <f t="array" ref="M8">IFERROR(INDEX($A$2:$A$20,SMALL(IF($B$2:$B$20="PF",ROW($B$2:$B$20)-1),ROW(A5))),"")</f>
        <v/>
      </c>
      <c r="N8" s="3" t="str" cm="1">
        <f t="array" ref="N8">IFERROR(INDEX($A$2:$A$20,SMALL(IF($B$2:$B$20="C",ROW($B$2:$B$20)-1),ROW(A5))),"")</f>
        <v/>
      </c>
      <c r="O8" s="3"/>
    </row>
    <row r="9" spans="1:15">
      <c r="A9" s="2" t="s">
        <v>436</v>
      </c>
      <c r="B9" s="2" t="s">
        <v>8</v>
      </c>
      <c r="C9" s="2">
        <v>22</v>
      </c>
      <c r="D9" s="22">
        <v>4990560</v>
      </c>
      <c r="E9" s="50">
        <v>7131511</v>
      </c>
      <c r="F9" s="2" t="s">
        <v>14</v>
      </c>
      <c r="G9" s="2"/>
      <c r="H9" s="2"/>
      <c r="I9" s="3"/>
      <c r="J9" s="7" t="str" cm="1">
        <f t="array" ref="J9">IFERROR(INDEX($A$2:$A$20,SMALL(IF($B$2:$B$20="PG",ROW($B$2:$B$20)-1),ROW(A6))),"")</f>
        <v/>
      </c>
      <c r="K9" s="3" t="str" cm="1">
        <f t="array" ref="K9">IFERROR(INDEX($A$2:$A$20,SMALL(IF($B$2:$B$20="SG",ROW($B$2:$B$20)-1),ROW(A6))),"")</f>
        <v/>
      </c>
      <c r="L9" s="3" t="str" cm="1">
        <f t="array" ref="L9">IFERROR(INDEX($A$2:$A$20,SMALL(IF($B$2:$B$20="SF",ROW($B$2:$B$20)-1),ROW(A6))),"")</f>
        <v/>
      </c>
      <c r="M9" s="3" t="str" cm="1">
        <f t="array" ref="M9">IFERROR(INDEX($A$2:$A$20,SMALL(IF($B$2:$B$20="PF",ROW($B$2:$B$20)-1),ROW(A6))),"")</f>
        <v/>
      </c>
      <c r="N9" s="3" t="str" cm="1">
        <f t="array" ref="N9">IFERROR(INDEX($A$2:$A$20,SMALL(IF($B$2:$B$20="C",ROW($B$2:$B$20)-1),ROW(A6))),"")</f>
        <v/>
      </c>
      <c r="O9" s="3"/>
    </row>
    <row r="10" spans="1:15">
      <c r="A10" s="2" t="s">
        <v>437</v>
      </c>
      <c r="B10" s="2" t="s">
        <v>8</v>
      </c>
      <c r="C10" s="2">
        <v>21</v>
      </c>
      <c r="D10" s="22">
        <v>3638160</v>
      </c>
      <c r="E10" s="50">
        <v>3811800</v>
      </c>
      <c r="F10" s="50">
        <v>5870172</v>
      </c>
      <c r="G10" s="2" t="s">
        <v>14</v>
      </c>
      <c r="H10" s="2"/>
      <c r="I10" s="3"/>
      <c r="J10" s="7" t="str" cm="1">
        <f t="array" ref="J10">IFERROR(INDEX($A$2:$A$20,SMALL(IF($B$2:$B$20="PG",ROW($B$2:$B$20)-1),ROW(A7))),"")</f>
        <v/>
      </c>
      <c r="K10" s="3" t="str" cm="1">
        <f t="array" ref="K10">IFERROR(INDEX($A$2:$A$20,SMALL(IF($B$2:$B$20="SG",ROW($B$2:$B$20)-1),ROW(A7))),"")</f>
        <v/>
      </c>
      <c r="L10" s="3" t="str" cm="1">
        <f t="array" ref="L10">IFERROR(INDEX($A$2:$A$20,SMALL(IF($B$2:$B$20="SF",ROW($B$2:$B$20)-1),ROW(A7))),"")</f>
        <v/>
      </c>
      <c r="M10" s="3" t="str" cm="1">
        <f t="array" ref="M10">IFERROR(INDEX($A$2:$A$20,SMALL(IF($B$2:$B$20="PF",ROW($B$2:$B$20)-1),ROW(A7))),"")</f>
        <v/>
      </c>
      <c r="N10" s="3" t="str" cm="1">
        <f t="array" ref="N10">IFERROR(INDEX($A$2:$A$20,SMALL(IF($B$2:$B$20="C",ROW($B$2:$B$20)-1),ROW(A7))),"")</f>
        <v/>
      </c>
      <c r="O10" s="3"/>
    </row>
    <row r="11" spans="1:15" ht="47">
      <c r="A11" s="2" t="s">
        <v>438</v>
      </c>
      <c r="B11" s="2" t="s">
        <v>9</v>
      </c>
      <c r="C11" s="2">
        <v>26</v>
      </c>
      <c r="D11" s="22">
        <v>2461463</v>
      </c>
      <c r="E11" s="49">
        <v>2801346</v>
      </c>
      <c r="F11" s="2"/>
      <c r="G11" s="2"/>
      <c r="H11" s="2"/>
      <c r="I11" s="3"/>
      <c r="J11" s="96" t="s">
        <v>544</v>
      </c>
      <c r="K11" s="96"/>
      <c r="L11" s="96"/>
      <c r="M11" s="96"/>
      <c r="N11" s="96"/>
      <c r="O11" s="3"/>
    </row>
    <row r="12" spans="1:15">
      <c r="A12" s="2" t="s">
        <v>439</v>
      </c>
      <c r="B12" s="2" t="s">
        <v>8</v>
      </c>
      <c r="C12" s="2">
        <v>39</v>
      </c>
      <c r="D12" s="22">
        <v>2296274</v>
      </c>
      <c r="E12" s="2"/>
      <c r="F12" s="2"/>
      <c r="G12" s="2"/>
      <c r="H12" s="2"/>
      <c r="I12" s="3"/>
      <c r="J12" s="7" t="str" cm="1">
        <f t="array" ref="J12">IFERROR(INDEX($A$2:$A$20,SMALL(IF($B$2:$B$20="PG",ROW($B$2:$B$20)-1),ROW(A9))),"")</f>
        <v/>
      </c>
      <c r="K12" s="3" t="str" cm="1">
        <f t="array" ref="K12">IFERROR(INDEX($A$2:$A$20,SMALL(IF($B$2:$B$20="SG",ROW($B$2:$B$20)-1),ROW(A9))),"")</f>
        <v/>
      </c>
      <c r="L12" s="3" t="str" cm="1">
        <f t="array" ref="L12">IFERROR(INDEX($A$2:$A$20,SMALL(IF($B$2:$B$20="SF",ROW($B$2:$B$20)-1),ROW(A9))),"")</f>
        <v/>
      </c>
      <c r="M12" s="3" t="str" cm="1">
        <f t="array" ref="M12">IFERROR(INDEX($A$2:$A$20,SMALL(IF($B$2:$B$20="PF",ROW($B$2:$B$20)-1),ROW(A9))),"")</f>
        <v/>
      </c>
      <c r="N12" s="3" t="str" cm="1">
        <f t="array" ref="N12">IFERROR(INDEX($A$2:$A$20,SMALL(IF($B$2:$B$20="C",ROW($B$2:$B$20)-1),ROW(A9))),"")</f>
        <v/>
      </c>
      <c r="O12" s="3"/>
    </row>
    <row r="13" spans="1:15" ht="22" customHeight="1">
      <c r="A13" s="2" t="s">
        <v>440</v>
      </c>
      <c r="B13" s="2" t="s">
        <v>13</v>
      </c>
      <c r="C13" s="2">
        <v>25</v>
      </c>
      <c r="D13" s="74">
        <v>2270735</v>
      </c>
      <c r="E13" s="2"/>
      <c r="F13" s="2"/>
      <c r="G13" s="2"/>
      <c r="H13" s="2"/>
      <c r="I13" s="3"/>
      <c r="J13" s="85"/>
      <c r="K13" s="85"/>
      <c r="L13" s="85"/>
      <c r="M13" s="85"/>
      <c r="N13" s="85"/>
      <c r="O13" s="3"/>
    </row>
    <row r="14" spans="1:15">
      <c r="A14" s="2" t="s">
        <v>441</v>
      </c>
      <c r="B14" s="2" t="s">
        <v>7</v>
      </c>
      <c r="C14" s="2">
        <v>24</v>
      </c>
      <c r="D14" s="78">
        <v>1955377</v>
      </c>
      <c r="E14" s="74">
        <v>2296271</v>
      </c>
      <c r="F14" s="2" t="s">
        <v>14</v>
      </c>
      <c r="G14" s="2"/>
      <c r="H14" s="2"/>
      <c r="I14" s="3"/>
      <c r="J14" s="86"/>
      <c r="K14" s="86"/>
      <c r="L14" s="83"/>
      <c r="M14" s="87"/>
      <c r="N14" s="87"/>
      <c r="O14" s="3"/>
    </row>
    <row r="15" spans="1:15">
      <c r="A15" s="2" t="s">
        <v>442</v>
      </c>
      <c r="B15" s="2" t="s">
        <v>9</v>
      </c>
      <c r="C15" s="2">
        <v>24</v>
      </c>
      <c r="D15" s="22">
        <v>1955377</v>
      </c>
      <c r="E15" s="50">
        <v>2296271</v>
      </c>
      <c r="F15" s="2" t="s">
        <v>14</v>
      </c>
      <c r="G15" s="2"/>
      <c r="H15" s="2"/>
      <c r="I15" s="3"/>
      <c r="J15" s="26"/>
      <c r="K15" s="26"/>
      <c r="L15" s="83"/>
      <c r="M15" s="26"/>
      <c r="N15" s="26"/>
      <c r="O15" s="3"/>
    </row>
    <row r="16" spans="1:15">
      <c r="A16" s="2" t="s">
        <v>443</v>
      </c>
      <c r="B16" s="2" t="s">
        <v>5</v>
      </c>
      <c r="C16" s="2">
        <v>23</v>
      </c>
      <c r="D16" s="22">
        <v>1955377</v>
      </c>
      <c r="E16" s="50">
        <v>2296271</v>
      </c>
      <c r="F16" s="2" t="s">
        <v>14</v>
      </c>
      <c r="G16" s="2"/>
      <c r="H16" s="2"/>
      <c r="I16" s="3"/>
      <c r="J16" s="84"/>
      <c r="K16" s="83"/>
      <c r="L16" s="83"/>
      <c r="M16" s="83"/>
      <c r="N16" s="83"/>
      <c r="O16" s="3"/>
    </row>
    <row r="17" spans="1:15">
      <c r="A17" s="2" t="s">
        <v>444</v>
      </c>
      <c r="B17" s="2" t="s">
        <v>6</v>
      </c>
      <c r="C17" s="2">
        <v>24</v>
      </c>
      <c r="D17" s="22">
        <v>0</v>
      </c>
      <c r="E17" s="2"/>
      <c r="F17" s="2"/>
      <c r="G17" s="2"/>
      <c r="H17" s="2"/>
      <c r="I17" s="3"/>
      <c r="J17" s="84"/>
      <c r="K17" s="83"/>
      <c r="L17" s="83"/>
      <c r="M17" s="83"/>
      <c r="N17" s="83"/>
      <c r="O17" s="3"/>
    </row>
    <row r="18" spans="1:15">
      <c r="A18" s="2" t="s">
        <v>445</v>
      </c>
      <c r="B18" s="2" t="s">
        <v>6</v>
      </c>
      <c r="C18" s="2">
        <v>20</v>
      </c>
      <c r="D18" s="2" t="s">
        <v>10</v>
      </c>
      <c r="E18" s="2" t="s">
        <v>14</v>
      </c>
      <c r="F18" s="2"/>
      <c r="G18" s="2"/>
      <c r="H18" s="2"/>
      <c r="I18" s="3"/>
      <c r="J18" s="84"/>
      <c r="K18" s="83"/>
      <c r="L18" s="83"/>
      <c r="M18" s="83"/>
      <c r="N18" s="83"/>
      <c r="O18" s="3"/>
    </row>
    <row r="19" spans="1:15">
      <c r="A19" s="2" t="s">
        <v>446</v>
      </c>
      <c r="B19" s="2" t="s">
        <v>12</v>
      </c>
      <c r="C19" s="2">
        <v>22</v>
      </c>
      <c r="D19" s="2" t="s">
        <v>10</v>
      </c>
      <c r="E19" s="2" t="s">
        <v>14</v>
      </c>
      <c r="F19" s="2"/>
      <c r="G19" s="2"/>
      <c r="H19" s="2"/>
      <c r="I19" s="3"/>
      <c r="J19" s="84"/>
      <c r="K19" s="83"/>
      <c r="L19" s="83"/>
      <c r="M19" s="83"/>
      <c r="N19" s="83"/>
      <c r="O19" s="3"/>
    </row>
    <row r="20" spans="1:15">
      <c r="A20" s="2" t="s">
        <v>447</v>
      </c>
      <c r="B20" s="2" t="s">
        <v>8</v>
      </c>
      <c r="C20" s="2">
        <v>24</v>
      </c>
      <c r="D20" s="2" t="s">
        <v>10</v>
      </c>
      <c r="E20" s="2" t="s">
        <v>14</v>
      </c>
      <c r="F20" s="2"/>
      <c r="G20" s="2"/>
      <c r="H20" s="2"/>
      <c r="I20" s="3"/>
      <c r="J20" s="84"/>
      <c r="K20" s="83"/>
      <c r="L20" s="83" t="str" cm="1">
        <f t="array" ref="L20">IFERROR(INDEX($A$2:$A$20,SMALL(IF($B$2:$B$20="SF",ROW($B$2:$B$20)-1),ROW(#REF!))),"")</f>
        <v/>
      </c>
      <c r="M20" s="83"/>
      <c r="N20" s="83" t="str" cm="1">
        <f t="array" ref="N20">IFERROR(INDEX($A$2:$A$20,SMALL(IF($B$2:$B$20="C",ROW($B$2:$B$20)-1),ROW(#REF!))),"")</f>
        <v/>
      </c>
      <c r="O20" s="3"/>
    </row>
    <row r="21" spans="1:15">
      <c r="A21" s="2"/>
      <c r="B21" s="2"/>
      <c r="C21" s="2"/>
      <c r="D21" s="2"/>
      <c r="E21" s="2"/>
      <c r="F21" s="2"/>
      <c r="G21" s="2"/>
      <c r="H21" s="2"/>
      <c r="I21" s="3"/>
      <c r="J21" s="84"/>
      <c r="K21" s="83"/>
      <c r="L21" s="83"/>
      <c r="M21" s="83"/>
      <c r="N21" s="83"/>
      <c r="O21" s="3"/>
    </row>
    <row r="22" spans="1:15">
      <c r="A22" s="3" t="s">
        <v>42</v>
      </c>
      <c r="B22" s="3"/>
      <c r="C22" s="3"/>
      <c r="D22" s="23">
        <f>SUM(D2:D19)</f>
        <v>190701713</v>
      </c>
      <c r="E22" s="23">
        <f>SUM(E2:E19)</f>
        <v>190653791</v>
      </c>
      <c r="F22" s="23">
        <f>SUM(F2:F19)</f>
        <v>159388564</v>
      </c>
      <c r="G22" s="23">
        <f>SUM(G2:G19)</f>
        <v>118799254</v>
      </c>
      <c r="H22" s="23">
        <f>SUM(H2:H19)</f>
        <v>78333510</v>
      </c>
      <c r="I22" s="3"/>
      <c r="J22" s="84" t="str" cm="1">
        <f t="array" ref="J22">IFERROR(INDEX($A$2:$A$20,SMALL(IF($B$2:$B$20="PG",ROW($B$2:$B$20)-1),ROW(A18))),"")</f>
        <v/>
      </c>
      <c r="K22" s="83"/>
      <c r="L22" s="83" t="str" cm="1">
        <f t="array" ref="L22">IFERROR(INDEX($A$2:$A$20,SMALL(IF($B$2:$B$20="SF",ROW($B$2:$B$20)-1),ROW(A18))),"")</f>
        <v/>
      </c>
      <c r="M22" s="83"/>
      <c r="N22" s="83" t="str" cm="1">
        <f t="array" ref="N22">IFERROR(INDEX($A$2:$A$20,SMALL(IF($B$2:$B$20="C",ROW($B$2:$B$20)-1),ROW(A18))),"")</f>
        <v/>
      </c>
      <c r="O22" s="3"/>
    </row>
    <row r="23" spans="1:15">
      <c r="A23" s="3"/>
      <c r="B23" s="3"/>
      <c r="C23" s="3"/>
      <c r="D23" s="24"/>
      <c r="E23" s="3"/>
      <c r="F23" s="3"/>
      <c r="G23" s="3"/>
      <c r="H23" s="3"/>
      <c r="I23" s="3"/>
      <c r="J23" s="84" t="str" cm="1">
        <f t="array" ref="J23">IFERROR(INDEX($A$2:$A$20,SMALL(IF($B$2:$B$20="PG",ROW($B$2:$B$20)-1),ROW(A19))),"")</f>
        <v/>
      </c>
      <c r="K23" s="83"/>
      <c r="L23" s="83" t="str" cm="1">
        <f t="array" ref="L23">IFERROR(INDEX($A$2:$A$20,SMALL(IF($B$2:$B$20="SF",ROW($B$2:$B$20)-1),ROW(A19))),"")</f>
        <v/>
      </c>
      <c r="M23" s="83"/>
      <c r="N23" s="83" t="str" cm="1">
        <f t="array" ref="N23">IFERROR(INDEX($A$2:$A$20,SMALL(IF($B$2:$B$20="C",ROW($B$2:$B$20)-1),ROW(A19))),"")</f>
        <v/>
      </c>
      <c r="O23" s="3"/>
    </row>
    <row r="24" spans="1:15">
      <c r="A24" s="3" t="s">
        <v>40</v>
      </c>
      <c r="B24" s="3"/>
      <c r="C24" s="3"/>
      <c r="D24" s="25">
        <f>D33-D22</f>
        <v>-36054713</v>
      </c>
      <c r="E24" s="25">
        <f>E33-E22</f>
        <v>-25181501</v>
      </c>
      <c r="F24" s="25">
        <f>F33-F22</f>
        <v>17666786.300000012</v>
      </c>
      <c r="G24" s="25">
        <f>G33-G22</f>
        <v>70649970.82100001</v>
      </c>
      <c r="H24" s="25">
        <f>H33-H22</f>
        <v>124377160.55847001</v>
      </c>
      <c r="I24" s="3"/>
      <c r="J24" s="84" t="str" cm="1">
        <f t="array" ref="J24">IFERROR(INDEX($A$2:$A$20,SMALL(IF($B$2:$B$20="PG",ROW($B$2:$B$20)-1),ROW(A20))),"")</f>
        <v/>
      </c>
      <c r="K24" s="83"/>
      <c r="L24" s="83"/>
      <c r="M24" s="83"/>
      <c r="N24" s="83" t="str" cm="1">
        <f t="array" ref="N24">IFERROR(INDEX($A$2:$A$20,SMALL(IF($B$2:$B$20="C",ROW($B$2:$B$20)-1),ROW(A20))),"")</f>
        <v/>
      </c>
      <c r="O24" s="3"/>
    </row>
    <row r="25" spans="1:15">
      <c r="A25" s="3" t="s">
        <v>41</v>
      </c>
      <c r="B25" s="3"/>
      <c r="C25" s="3"/>
      <c r="D25" s="25">
        <f>D32-D22</f>
        <v>-2806713</v>
      </c>
      <c r="E25" s="25">
        <f>E32-E22</f>
        <v>10393859</v>
      </c>
      <c r="F25" s="25">
        <f>F32-F22</f>
        <v>55732421.5</v>
      </c>
      <c r="G25" s="25">
        <f>G32-G22</f>
        <v>111380200.48500001</v>
      </c>
      <c r="H25" s="25">
        <f>H32-H22</f>
        <v>167958506.29895002</v>
      </c>
      <c r="I25" s="3"/>
      <c r="J25" s="84" t="str" cm="1">
        <f t="array" ref="J25">IFERROR(INDEX($A$2:$A$20,SMALL(IF($B$2:$B$20="PG",ROW($B$2:$B$20)-1),ROW(A22))),"")</f>
        <v/>
      </c>
      <c r="K25" s="83"/>
      <c r="L25" s="83"/>
      <c r="M25" s="83"/>
      <c r="N25" s="83" t="str" cm="1">
        <f t="array" ref="N25">IFERROR(INDEX($A$2:$A$20,SMALL(IF($B$2:$B$20="C",ROW($B$2:$B$20)-1),ROW(A22))),"")</f>
        <v/>
      </c>
      <c r="O25" s="3"/>
    </row>
    <row r="26" spans="1:15">
      <c r="A26" s="3" t="s">
        <v>43</v>
      </c>
      <c r="B26" s="3"/>
      <c r="C26" s="3"/>
      <c r="D26" s="25">
        <f>D31-D22</f>
        <v>5243287</v>
      </c>
      <c r="E26" s="25">
        <f>E31-E22</f>
        <v>19007359</v>
      </c>
      <c r="F26" s="25">
        <f>F31-F22</f>
        <v>64948866.5</v>
      </c>
      <c r="G26" s="25">
        <f>G31-G22</f>
        <v>121241796.63500002</v>
      </c>
      <c r="H26" s="25">
        <f>H31-H22</f>
        <v>178510414.17945004</v>
      </c>
      <c r="I26" s="3"/>
      <c r="J26" s="84" t="str" cm="1">
        <f t="array" ref="J26">IFERROR(INDEX($A$2:$A$20,SMALL(IF($B$2:$B$20="PG",ROW($B$2:$B$20)-1),ROW(A23))),"")</f>
        <v/>
      </c>
      <c r="K26" s="83"/>
      <c r="L26" s="83"/>
      <c r="M26" s="83"/>
      <c r="N26" s="83"/>
      <c r="O26" s="3"/>
    </row>
    <row r="27" spans="1:15">
      <c r="A27" s="3" t="s">
        <v>44</v>
      </c>
      <c r="B27" s="3"/>
      <c r="C27" s="3"/>
      <c r="D27" s="25">
        <f>D30-D22</f>
        <v>17122287</v>
      </c>
      <c r="E27" s="25">
        <f>E30-E22</f>
        <v>31717889</v>
      </c>
      <c r="F27" s="25">
        <f>F30-F22</f>
        <v>78549133.600000024</v>
      </c>
      <c r="G27" s="25">
        <f>G30-G22</f>
        <v>135794082.43200004</v>
      </c>
      <c r="H27" s="25">
        <f>H30-H22</f>
        <v>194081359.98224008</v>
      </c>
      <c r="I27" s="3"/>
      <c r="J27" s="84" t="str" cm="1">
        <f t="array" ref="J27">IFERROR(INDEX($A$2:$A$20,SMALL(IF($B$2:$B$20="PG",ROW($B$2:$B$20)-1),ROW(A24))),"")</f>
        <v/>
      </c>
      <c r="K27" s="83"/>
      <c r="L27" s="83"/>
      <c r="M27" s="83"/>
      <c r="N27" s="83"/>
      <c r="O27" s="3"/>
    </row>
    <row r="28" spans="1:15" ht="20" thickBo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ht="24">
      <c r="A29" s="93" t="s">
        <v>479</v>
      </c>
      <c r="B29" s="94"/>
      <c r="C29" s="94"/>
      <c r="D29" s="94"/>
      <c r="E29" s="94"/>
      <c r="F29" s="94"/>
      <c r="G29" s="94"/>
      <c r="H29" s="95"/>
      <c r="I29" s="3"/>
      <c r="J29" s="44" t="s">
        <v>521</v>
      </c>
      <c r="K29" s="3"/>
      <c r="L29" s="3"/>
      <c r="M29" s="3"/>
      <c r="N29" s="3"/>
      <c r="O29" s="3"/>
    </row>
    <row r="30" spans="1:15">
      <c r="A30" s="10" t="s">
        <v>36</v>
      </c>
      <c r="B30" s="11"/>
      <c r="C30" s="11"/>
      <c r="D30" s="12">
        <v>207824000</v>
      </c>
      <c r="E30" s="13">
        <f>D30*1.07</f>
        <v>222371680</v>
      </c>
      <c r="F30" s="13">
        <f t="shared" ref="F30:H30" si="0">E30*1.07</f>
        <v>237937697.60000002</v>
      </c>
      <c r="G30" s="13">
        <f t="shared" si="0"/>
        <v>254593336.43200004</v>
      </c>
      <c r="H30" s="14">
        <f t="shared" si="0"/>
        <v>272414869.98224008</v>
      </c>
      <c r="I30" s="3"/>
      <c r="J30" s="46" t="s">
        <v>522</v>
      </c>
      <c r="K30" s="3"/>
      <c r="L30" s="3"/>
      <c r="M30" s="3"/>
      <c r="N30" s="3"/>
      <c r="O30" s="3"/>
    </row>
    <row r="31" spans="1:15">
      <c r="A31" s="10" t="s">
        <v>37</v>
      </c>
      <c r="B31" s="11"/>
      <c r="C31" s="11"/>
      <c r="D31" s="12">
        <v>195945000</v>
      </c>
      <c r="E31" s="13">
        <f t="shared" ref="E31:H34" si="1">D31*1.07</f>
        <v>209661150</v>
      </c>
      <c r="F31" s="13">
        <f t="shared" si="1"/>
        <v>224337430.5</v>
      </c>
      <c r="G31" s="13">
        <f t="shared" si="1"/>
        <v>240041050.63500002</v>
      </c>
      <c r="H31" s="14">
        <f t="shared" si="1"/>
        <v>256843924.17945004</v>
      </c>
      <c r="I31" s="3"/>
      <c r="J31" s="45" t="s">
        <v>524</v>
      </c>
      <c r="K31" s="3"/>
      <c r="L31" s="3"/>
      <c r="M31" s="3"/>
      <c r="N31" s="3"/>
      <c r="O31" s="3"/>
    </row>
    <row r="32" spans="1:15">
      <c r="A32" s="10" t="s">
        <v>38</v>
      </c>
      <c r="B32" s="11"/>
      <c r="C32" s="11"/>
      <c r="D32" s="12">
        <v>187895000</v>
      </c>
      <c r="E32" s="13">
        <f t="shared" si="1"/>
        <v>201047650</v>
      </c>
      <c r="F32" s="13">
        <f t="shared" si="1"/>
        <v>215120985.5</v>
      </c>
      <c r="G32" s="13">
        <f t="shared" si="1"/>
        <v>230179454.48500001</v>
      </c>
      <c r="H32" s="14">
        <f t="shared" si="1"/>
        <v>246292016.29895002</v>
      </c>
      <c r="I32" s="3"/>
      <c r="J32" s="3"/>
      <c r="K32" s="3"/>
      <c r="L32" s="3"/>
      <c r="M32" s="3"/>
      <c r="N32" s="3"/>
      <c r="O32" s="3"/>
    </row>
    <row r="33" spans="1:15">
      <c r="A33" s="10" t="s">
        <v>39</v>
      </c>
      <c r="B33" s="11"/>
      <c r="C33" s="11"/>
      <c r="D33" s="12">
        <v>154647000</v>
      </c>
      <c r="E33" s="13">
        <f t="shared" si="1"/>
        <v>165472290</v>
      </c>
      <c r="F33" s="13">
        <f t="shared" si="1"/>
        <v>177055350.30000001</v>
      </c>
      <c r="G33" s="13">
        <f t="shared" si="1"/>
        <v>189449224.82100001</v>
      </c>
      <c r="H33" s="14">
        <f t="shared" si="1"/>
        <v>202710670.55847001</v>
      </c>
      <c r="I33" s="3"/>
      <c r="J33" s="3"/>
      <c r="K33" s="3"/>
      <c r="L33" s="3"/>
      <c r="M33" s="3"/>
      <c r="N33" s="3"/>
      <c r="O33" s="3"/>
    </row>
    <row r="34" spans="1:15" ht="20" thickBot="1">
      <c r="A34" s="15" t="s">
        <v>35</v>
      </c>
      <c r="B34" s="16"/>
      <c r="C34" s="16"/>
      <c r="D34" s="17">
        <v>139182000</v>
      </c>
      <c r="E34" s="18">
        <f t="shared" si="1"/>
        <v>148924740</v>
      </c>
      <c r="F34" s="18">
        <f t="shared" si="1"/>
        <v>159349471.80000001</v>
      </c>
      <c r="G34" s="18">
        <f t="shared" si="1"/>
        <v>170503934.82600003</v>
      </c>
      <c r="H34" s="19">
        <f t="shared" si="1"/>
        <v>182439210.26382005</v>
      </c>
      <c r="I34" s="3"/>
      <c r="J34" s="3"/>
      <c r="K34" s="3"/>
      <c r="L34" s="3"/>
      <c r="M34" s="3"/>
      <c r="N34" s="3"/>
      <c r="O34" s="3"/>
    </row>
    <row r="35" spans="1:1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</sheetData>
  <mergeCells count="3">
    <mergeCell ref="J2:N2"/>
    <mergeCell ref="A29:H29"/>
    <mergeCell ref="J11:N11"/>
  </mergeCells>
  <conditionalFormatting sqref="D24:H27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FD6AF-BC6F-8649-B219-1BB9A8B0C7B6}">
  <dimension ref="A1:N37"/>
  <sheetViews>
    <sheetView workbookViewId="0">
      <selection activeCell="J18" sqref="J18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5" width="20.83203125" style="33" customWidth="1"/>
    <col min="16" max="16384" width="10.83203125" style="33"/>
  </cols>
  <sheetData>
    <row r="1" spans="1:14" ht="47">
      <c r="A1" s="39" t="s">
        <v>15</v>
      </c>
      <c r="B1" s="39" t="s">
        <v>16</v>
      </c>
      <c r="C1" s="39" t="s">
        <v>17</v>
      </c>
      <c r="D1" s="39" t="s">
        <v>0</v>
      </c>
      <c r="E1" s="39" t="s">
        <v>1</v>
      </c>
      <c r="F1" s="39" t="s">
        <v>2</v>
      </c>
      <c r="G1" s="39" t="s">
        <v>3</v>
      </c>
      <c r="H1" s="39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Under the Cap</v>
      </c>
      <c r="M1" s="3"/>
      <c r="N1" s="3"/>
    </row>
    <row r="2" spans="1:14" ht="34">
      <c r="A2" s="1" t="s">
        <v>448</v>
      </c>
      <c r="B2" s="1" t="s">
        <v>6</v>
      </c>
      <c r="C2" s="1">
        <v>28</v>
      </c>
      <c r="D2" s="20">
        <v>46394100</v>
      </c>
      <c r="E2" s="20">
        <v>46113154</v>
      </c>
      <c r="F2" s="20">
        <v>49824681</v>
      </c>
      <c r="G2" s="20">
        <v>53536209</v>
      </c>
      <c r="H2" s="20" t="s">
        <v>499</v>
      </c>
      <c r="I2" s="3"/>
      <c r="J2" s="127" t="s">
        <v>34</v>
      </c>
      <c r="K2" s="127"/>
      <c r="L2" s="127"/>
      <c r="M2" s="127"/>
      <c r="N2" s="127"/>
    </row>
    <row r="3" spans="1:14">
      <c r="A3" s="1" t="s">
        <v>449</v>
      </c>
      <c r="B3" s="1" t="s">
        <v>9</v>
      </c>
      <c r="C3" s="1">
        <v>31</v>
      </c>
      <c r="D3" s="20">
        <v>19375000</v>
      </c>
      <c r="E3" s="20" t="s">
        <v>499</v>
      </c>
      <c r="F3" s="20" t="s">
        <v>499</v>
      </c>
      <c r="G3" s="20" t="s">
        <v>499</v>
      </c>
      <c r="H3" s="20" t="s">
        <v>499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</row>
    <row r="4" spans="1:14">
      <c r="A4" s="1" t="s">
        <v>450</v>
      </c>
      <c r="B4" s="1" t="s">
        <v>6</v>
      </c>
      <c r="C4" s="1">
        <v>32</v>
      </c>
      <c r="D4" s="20">
        <v>9219512</v>
      </c>
      <c r="E4" s="75">
        <v>9658536</v>
      </c>
      <c r="F4" s="20" t="s">
        <v>499</v>
      </c>
      <c r="G4" s="1" t="s">
        <v>499</v>
      </c>
      <c r="H4" s="1" t="s">
        <v>499</v>
      </c>
      <c r="I4" s="3"/>
      <c r="J4" s="7" t="str" cm="1">
        <f t="array" ref="J4">IFERROR(INDEX($A$2:$A$22,SMALL(IF($B$2:$B$22="PG",ROW($B$2:$B$22)-1),ROW(A1))),"")</f>
        <v>Walter Clayton Jr.</v>
      </c>
      <c r="K4" s="3" t="str" cm="1">
        <f t="array" ref="K4">IFERROR(INDEX($A$2:$A$22,SMALL(IF($B$2:$B$22="SG",ROW($B$2:$B$22)-1),ROW(A1))),"")</f>
        <v>Cody Williams</v>
      </c>
      <c r="L4" s="3" t="str" cm="1">
        <f t="array" ref="L4">IFERROR(INDEX($A$2:$A$22,SMALL(IF($B$2:$B$22="SF",ROW($B$2:$B$22)-1),ROW(A1))),"")</f>
        <v>Ace Bailey</v>
      </c>
      <c r="M4" s="3" t="str" cm="1">
        <f t="array" ref="M4">IFERROR(INDEX($A$2:$A$22,SMALL(IF($B$2:$B$22="PF",ROW($B$2:$B$22)-1),ROW(A1))),"")</f>
        <v>Lauri Markkanen</v>
      </c>
      <c r="N4" s="3" t="str" cm="1">
        <f t="array" ref="N4">IFERROR(INDEX($A$2:$A$22,SMALL(IF($B$2:$B$22="C",ROW($B$2:$B$22)-1),ROW(A1))),"")</f>
        <v>Jusuf Nurkic</v>
      </c>
    </row>
    <row r="5" spans="1:14">
      <c r="A5" s="1" t="s">
        <v>451</v>
      </c>
      <c r="B5" s="1" t="s">
        <v>7</v>
      </c>
      <c r="C5" s="1">
        <v>19</v>
      </c>
      <c r="D5" s="20">
        <v>9069840</v>
      </c>
      <c r="E5" s="20">
        <v>9523080</v>
      </c>
      <c r="F5" s="52">
        <v>9976560</v>
      </c>
      <c r="G5" s="52">
        <v>12640302</v>
      </c>
      <c r="H5" s="1" t="s">
        <v>14</v>
      </c>
      <c r="I5" s="3"/>
      <c r="J5" s="7" t="str" cm="1">
        <f t="array" ref="J5">IFERROR(INDEX($A$2:$A$22,SMALL(IF($B$2:$B$22="PG",ROW($B$2:$B$22)-1),ROW(A2))),"")</f>
        <v>Isaiah Collier</v>
      </c>
      <c r="K5" s="3" t="str" cm="1">
        <f t="array" ref="K5">IFERROR(INDEX($A$2:$A$22,SMALL(IF($B$2:$B$22="SG",ROW($B$2:$B$22)-1),ROW(A2))),"")</f>
        <v>Keyonte George</v>
      </c>
      <c r="L5" s="3" t="str" cm="1">
        <f t="array" ref="L5">IFERROR(INDEX($A$2:$A$22,SMALL(IF($B$2:$B$22="SF",ROW($B$2:$B$22)-1),ROW(A2))),"")</f>
        <v>KJ Martin</v>
      </c>
      <c r="M5" s="3" t="str" cm="1">
        <f t="array" ref="M5">IFERROR(INDEX($A$2:$A$22,SMALL(IF($B$2:$B$22="PF",ROW($B$2:$B$22)-1),ROW(A2))),"")</f>
        <v>Kyle Anderson</v>
      </c>
      <c r="N5" s="3" t="str" cm="1">
        <f t="array" ref="N5">IFERROR(INDEX($A$2:$A$22,SMALL(IF($B$2:$B$22="C",ROW($B$2:$B$22)-1),ROW(A2))),"")</f>
        <v>Walker Kessler</v>
      </c>
    </row>
    <row r="6" spans="1:14">
      <c r="A6" s="1" t="s">
        <v>78</v>
      </c>
      <c r="B6" s="1" t="s">
        <v>6</v>
      </c>
      <c r="C6" s="1">
        <v>32</v>
      </c>
      <c r="D6" s="20">
        <v>8200000</v>
      </c>
      <c r="E6" s="20"/>
      <c r="F6" s="52"/>
      <c r="G6" s="52"/>
      <c r="H6" s="1"/>
      <c r="I6" s="3"/>
      <c r="J6" s="7"/>
      <c r="K6" s="3"/>
      <c r="L6" s="3"/>
      <c r="M6" s="3"/>
      <c r="N6" s="3"/>
    </row>
    <row r="7" spans="1:14">
      <c r="A7" s="1" t="s">
        <v>48</v>
      </c>
      <c r="B7" s="1" t="s">
        <v>7</v>
      </c>
      <c r="C7" s="1">
        <v>25</v>
      </c>
      <c r="D7" s="75">
        <v>8025000</v>
      </c>
      <c r="E7" s="20" t="s">
        <v>499</v>
      </c>
      <c r="F7" s="20" t="s">
        <v>499</v>
      </c>
      <c r="G7" s="20" t="s">
        <v>499</v>
      </c>
      <c r="H7" s="20" t="s">
        <v>499</v>
      </c>
      <c r="I7" s="3"/>
      <c r="J7" s="7" t="str" cm="1">
        <f t="array" ref="J7">IFERROR(INDEX($A$2:$A$22,SMALL(IF($B$2:$B$22="PG",ROW($B$2:$B$22)-1),ROW(A3))),"")</f>
        <v>Elijah Harkless</v>
      </c>
      <c r="K7" s="3" t="str" cm="1">
        <f t="array" ref="K7">IFERROR(INDEX($A$2:$A$22,SMALL(IF($B$2:$B$22="SG",ROW($B$2:$B$22)-1),ROW(A3))),"")</f>
        <v>Sviatoslav Mykhailiuk</v>
      </c>
      <c r="L7" s="3" t="str" cm="1">
        <f t="array" ref="L7">IFERROR(INDEX($A$2:$A$22,SMALL(IF($B$2:$B$22="SF",ROW($B$2:$B$22)-1),ROW(A3))),"")</f>
        <v>Brice Sensabaugh</v>
      </c>
      <c r="M7" s="3" t="str" cm="1">
        <f t="array" ref="M7">IFERROR(INDEX($A$2:$A$22,SMALL(IF($B$2:$B$22="PF",ROW($B$2:$B$22)-1),ROW(A3))),"")</f>
        <v>Georges Niang</v>
      </c>
      <c r="N7" s="3" t="str" cm="1">
        <f t="array" ref="N7">IFERROR(INDEX($A$2:$A$22,SMALL(IF($B$2:$B$22="C",ROW($B$2:$B$22)-1),ROW(A3))),"")</f>
        <v>Kevin Love</v>
      </c>
    </row>
    <row r="8" spans="1:14">
      <c r="A8" s="1" t="s">
        <v>452</v>
      </c>
      <c r="B8" s="1" t="s">
        <v>6</v>
      </c>
      <c r="C8" s="1">
        <v>22</v>
      </c>
      <c r="D8" s="20">
        <v>6127080</v>
      </c>
      <c r="E8" s="54">
        <v>7805900</v>
      </c>
      <c r="F8" s="20" t="s">
        <v>499</v>
      </c>
      <c r="G8" s="1" t="s">
        <v>499</v>
      </c>
      <c r="H8" s="1" t="s">
        <v>499</v>
      </c>
      <c r="I8" s="3"/>
      <c r="J8" s="34" t="str" cm="1">
        <f t="array" ref="J8">IFERROR(INDEX($A$2:$A$22,SMALL(IF($B$2:$B$22="PG",ROW($B$2:$B$22)-1),ROW(A4))),"")</f>
        <v/>
      </c>
      <c r="K8" s="35" t="str" cm="1">
        <f t="array" ref="K8">IFERROR(INDEX($A$2:$A$22,SMALL(IF($B$2:$B$22="SG",ROW($B$2:$B$22)-1),ROW(A4))),"")</f>
        <v/>
      </c>
      <c r="L8" s="35" t="str" cm="1">
        <f t="array" ref="L8">IFERROR(INDEX($A$2:$A$22,SMALL(IF($B$2:$B$22="SF",ROW($B$2:$B$22)-1),ROW(A4))),"")</f>
        <v/>
      </c>
      <c r="M8" s="35" t="str" cm="1">
        <f t="array" ref="M8">IFERROR(INDEX($A$2:$A$22,SMALL(IF($B$2:$B$22="PF",ROW($B$2:$B$22)-1),ROW(A4))),"")</f>
        <v>Taylor Hendricks</v>
      </c>
      <c r="N8" s="35" t="str" cm="1">
        <f t="array" ref="N8">IFERROR(INDEX($A$2:$A$22,SMALL(IF($B$2:$B$22="C",ROW($B$2:$B$22)-1),ROW(A4))),"")</f>
        <v/>
      </c>
    </row>
    <row r="9" spans="1:14">
      <c r="A9" s="1" t="s">
        <v>453</v>
      </c>
      <c r="B9" s="1" t="s">
        <v>8</v>
      </c>
      <c r="C9" s="1">
        <v>21</v>
      </c>
      <c r="D9" s="20">
        <v>5742480</v>
      </c>
      <c r="E9" s="52">
        <v>6015600</v>
      </c>
      <c r="F9" s="52">
        <v>7669890</v>
      </c>
      <c r="G9" s="20" t="s">
        <v>14</v>
      </c>
      <c r="H9" s="1" t="s">
        <v>499</v>
      </c>
      <c r="I9" s="3"/>
      <c r="J9" s="34" t="str" cm="1">
        <f t="array" ref="J9">IFERROR(INDEX($A$2:$A$22,SMALL(IF($B$2:$B$22="PG",ROW($B$2:$B$22)-1),ROW(A5))),"")</f>
        <v/>
      </c>
      <c r="K9" s="35" t="str" cm="1">
        <f t="array" ref="K9">IFERROR(INDEX($A$2:$A$22,SMALL(IF($B$2:$B$22="SG",ROW($B$2:$B$22)-1),ROW(A5))),"")</f>
        <v/>
      </c>
      <c r="L9" s="35" t="str" cm="1">
        <f t="array" ref="L9">IFERROR(INDEX($A$2:$A$22,SMALL(IF($B$2:$B$22="SF",ROW($B$2:$B$22)-1),ROW(A5))),"")</f>
        <v/>
      </c>
      <c r="M9" s="35" t="str" cm="1">
        <f t="array" ref="M9">IFERROR(INDEX($A$2:$A$22,SMALL(IF($B$2:$B$22="PF",ROW($B$2:$B$22)-1),ROW(A5))),"")</f>
        <v>Kyle Filipowski</v>
      </c>
      <c r="N9" s="35" t="str" cm="1">
        <f t="array" ref="N9">IFERROR(INDEX($A$2:$A$22,SMALL(IF($B$2:$B$22="C",ROW($B$2:$B$22)-1),ROW(A5))),"")</f>
        <v/>
      </c>
    </row>
    <row r="10" spans="1:14">
      <c r="A10" s="1" t="s">
        <v>454</v>
      </c>
      <c r="B10" s="1" t="s">
        <v>9</v>
      </c>
      <c r="C10" s="1">
        <v>24</v>
      </c>
      <c r="D10" s="20">
        <v>4878938</v>
      </c>
      <c r="E10" s="20" t="s">
        <v>14</v>
      </c>
      <c r="F10" s="20" t="s">
        <v>499</v>
      </c>
      <c r="G10" s="1" t="s">
        <v>499</v>
      </c>
      <c r="H10" s="1" t="s">
        <v>499</v>
      </c>
      <c r="I10" s="3"/>
      <c r="J10" s="34" t="str" cm="1">
        <f t="array" ref="J10">IFERROR(INDEX($A$2:$A$22,SMALL(IF($B$2:$B$22="PG",ROW($B$2:$B$22)-1),ROW(A7))),"")</f>
        <v/>
      </c>
      <c r="K10" s="35" t="str" cm="1">
        <f t="array" ref="K10">IFERROR(INDEX($A$2:$A$22,SMALL(IF($B$2:$B$22="SG",ROW($B$2:$B$22)-1),ROW(A7))),"")</f>
        <v/>
      </c>
      <c r="L10" s="35" t="str" cm="1">
        <f t="array" ref="L10">IFERROR(INDEX($A$2:$A$22,SMALL(IF($B$2:$B$22="SF",ROW($B$2:$B$22)-1),ROW(A7))),"")</f>
        <v/>
      </c>
      <c r="M10" s="35" t="str" cm="1">
        <f t="array" ref="M10">IFERROR(INDEX($A$2:$A$22,SMALL(IF($B$2:$B$22="PF",ROW($B$2:$B$22)-1),ROW(A7))),"")</f>
        <v/>
      </c>
      <c r="N10" s="35" t="str" cm="1">
        <f t="array" ref="N10">IFERROR(INDEX($A$2:$A$22,SMALL(IF($B$2:$B$22="C",ROW($B$2:$B$22)-1),ROW(A7))),"")</f>
        <v/>
      </c>
    </row>
    <row r="11" spans="1:14">
      <c r="A11" s="1" t="s">
        <v>455</v>
      </c>
      <c r="B11" s="1" t="s">
        <v>8</v>
      </c>
      <c r="C11" s="1">
        <v>22</v>
      </c>
      <c r="D11" s="20">
        <v>4278960</v>
      </c>
      <c r="E11" s="52">
        <v>6563925</v>
      </c>
      <c r="F11" s="20" t="s">
        <v>14</v>
      </c>
      <c r="G11" s="20" t="s">
        <v>499</v>
      </c>
      <c r="H11" s="1" t="s">
        <v>499</v>
      </c>
      <c r="I11" s="3"/>
      <c r="J11" s="34" t="str" cm="1">
        <f t="array" ref="J11">IFERROR(INDEX($A$2:$A$22,SMALL(IF($B$2:$B$22="PG",ROW($B$2:$B$22)-1),ROW(A8))),"")</f>
        <v/>
      </c>
      <c r="K11" s="35" t="str" cm="1">
        <f t="array" ref="K11">IFERROR(INDEX($A$2:$A$22,SMALL(IF($B$2:$B$22="SG",ROW($B$2:$B$22)-1),ROW(A8))),"")</f>
        <v/>
      </c>
      <c r="L11" s="35" t="str" cm="1">
        <f t="array" ref="L11">IFERROR(INDEX($A$2:$A$22,SMALL(IF($B$2:$B$22="SF",ROW($B$2:$B$22)-1),ROW(A8))),"")</f>
        <v/>
      </c>
      <c r="M11" s="35" t="str" cm="1">
        <f t="array" ref="M11">IFERROR(INDEX($A$2:$A$22,SMALL(IF($B$2:$B$22="PF",ROW($B$2:$B$22)-1),ROW(A8))),"")</f>
        <v/>
      </c>
      <c r="N11" s="35" t="str" cm="1">
        <f t="array" ref="N11">IFERROR(INDEX($A$2:$A$22,SMALL(IF($B$2:$B$22="C",ROW($B$2:$B$22)-1),ROW(A8))),"")</f>
        <v/>
      </c>
    </row>
    <row r="12" spans="1:14" ht="47">
      <c r="A12" s="1" t="s">
        <v>456</v>
      </c>
      <c r="B12" s="1" t="s">
        <v>9</v>
      </c>
      <c r="C12" s="1">
        <v>37</v>
      </c>
      <c r="D12" s="20">
        <v>4150000</v>
      </c>
      <c r="E12" s="20" t="s">
        <v>499</v>
      </c>
      <c r="F12" s="20" t="s">
        <v>499</v>
      </c>
      <c r="G12" s="20" t="s">
        <v>499</v>
      </c>
      <c r="H12" s="1" t="s">
        <v>499</v>
      </c>
      <c r="I12" s="3"/>
      <c r="J12" s="96" t="s">
        <v>545</v>
      </c>
      <c r="K12" s="96"/>
      <c r="L12" s="96"/>
      <c r="M12" s="96"/>
      <c r="N12" s="96"/>
    </row>
    <row r="13" spans="1:14">
      <c r="A13" s="1" t="s">
        <v>47</v>
      </c>
      <c r="B13" s="1" t="s">
        <v>5</v>
      </c>
      <c r="C13" s="1">
        <v>22</v>
      </c>
      <c r="D13" s="20">
        <v>3991320</v>
      </c>
      <c r="E13" s="20">
        <v>4190520</v>
      </c>
      <c r="F13" s="52">
        <v>4390320</v>
      </c>
      <c r="G13" s="52">
        <v>6752312</v>
      </c>
      <c r="H13" s="20" t="s">
        <v>14</v>
      </c>
      <c r="I13" s="3"/>
      <c r="J13" s="34"/>
      <c r="K13" s="35"/>
      <c r="L13" s="35"/>
      <c r="M13" s="35"/>
      <c r="N13" s="35"/>
    </row>
    <row r="14" spans="1:14">
      <c r="A14" s="1" t="s">
        <v>457</v>
      </c>
      <c r="B14" s="1" t="s">
        <v>8</v>
      </c>
      <c r="C14" s="1">
        <v>28</v>
      </c>
      <c r="D14" s="20">
        <v>3675000</v>
      </c>
      <c r="E14" s="75">
        <v>3850000</v>
      </c>
      <c r="F14" s="52">
        <v>4025000</v>
      </c>
      <c r="G14" s="1" t="s">
        <v>499</v>
      </c>
      <c r="H14" s="1" t="s">
        <v>499</v>
      </c>
      <c r="I14" s="3"/>
      <c r="J14" s="34"/>
      <c r="K14" s="35"/>
      <c r="L14" s="35"/>
      <c r="M14" s="35"/>
      <c r="N14" s="35"/>
    </row>
    <row r="15" spans="1:14">
      <c r="A15" s="1" t="s">
        <v>458</v>
      </c>
      <c r="B15" s="1" t="s">
        <v>6</v>
      </c>
      <c r="C15" s="1">
        <v>22</v>
      </c>
      <c r="D15" s="20">
        <v>3000000</v>
      </c>
      <c r="E15" s="75">
        <v>3000000</v>
      </c>
      <c r="F15" s="52">
        <v>3000000</v>
      </c>
      <c r="G15" s="1" t="s">
        <v>14</v>
      </c>
      <c r="H15" s="1" t="s">
        <v>499</v>
      </c>
      <c r="I15" s="3"/>
      <c r="J15" s="34"/>
      <c r="K15" s="35"/>
      <c r="L15" s="35"/>
      <c r="M15" s="35"/>
      <c r="N15" s="35"/>
    </row>
    <row r="16" spans="1:14">
      <c r="A16" s="1" t="s">
        <v>459</v>
      </c>
      <c r="B16" s="1" t="s">
        <v>7</v>
      </c>
      <c r="C16" s="1">
        <v>22</v>
      </c>
      <c r="D16" s="20">
        <v>2693760</v>
      </c>
      <c r="E16" s="52">
        <v>4862237</v>
      </c>
      <c r="F16" s="20" t="s">
        <v>14</v>
      </c>
      <c r="G16" s="20" t="s">
        <v>499</v>
      </c>
      <c r="H16" s="1" t="s">
        <v>499</v>
      </c>
      <c r="I16" s="3"/>
      <c r="J16" s="34"/>
      <c r="K16" s="35"/>
      <c r="L16" s="35"/>
      <c r="M16" s="35"/>
      <c r="N16" s="35"/>
    </row>
    <row r="17" spans="1:14">
      <c r="A17" s="1" t="s">
        <v>460</v>
      </c>
      <c r="B17" s="1" t="s">
        <v>5</v>
      </c>
      <c r="C17" s="1">
        <v>21</v>
      </c>
      <c r="D17" s="20">
        <v>2638200</v>
      </c>
      <c r="E17" s="52">
        <v>2763960</v>
      </c>
      <c r="F17" s="52">
        <v>4988948</v>
      </c>
      <c r="G17" s="1" t="s">
        <v>14</v>
      </c>
      <c r="H17" s="1" t="s">
        <v>499</v>
      </c>
      <c r="I17" s="3"/>
      <c r="J17" s="34" t="str" cm="1">
        <f t="array" ref="J17">IFERROR(INDEX($A$2:$A$22,SMALL(IF($B$2:$B$22="PG",ROW($B$2:$B$22)-1),ROW(#REF!))),"")</f>
        <v/>
      </c>
      <c r="K17" s="35"/>
      <c r="L17" s="35" t="str" cm="1">
        <f t="array" ref="L17">IFERROR(INDEX($A$2:$A$22,SMALL(IF($B$2:$B$22="SF",ROW($B$2:$B$22)-1),ROW(#REF!))),"")</f>
        <v/>
      </c>
      <c r="M17" s="35"/>
      <c r="N17" s="35" t="str" cm="1">
        <f t="array" ref="N17">IFERROR(INDEX($A$2:$A$22,SMALL(IF($B$2:$B$22="C",ROW($B$2:$B$22)-1),ROW(#REF!))),"")</f>
        <v/>
      </c>
    </row>
    <row r="18" spans="1:14">
      <c r="A18" s="1" t="s">
        <v>461</v>
      </c>
      <c r="B18" s="1" t="s">
        <v>5</v>
      </c>
      <c r="C18" s="1">
        <v>25</v>
      </c>
      <c r="D18" s="20" t="s">
        <v>10</v>
      </c>
      <c r="E18" s="20" t="s">
        <v>14</v>
      </c>
      <c r="F18" s="1" t="s">
        <v>499</v>
      </c>
      <c r="G18" s="1" t="s">
        <v>499</v>
      </c>
      <c r="H18" s="1" t="s">
        <v>499</v>
      </c>
      <c r="I18" s="3"/>
      <c r="J18" s="34"/>
      <c r="K18" s="35"/>
      <c r="L18" s="35"/>
      <c r="M18" s="35"/>
      <c r="N18" s="35"/>
    </row>
    <row r="19" spans="1:14">
      <c r="A19" s="1" t="s">
        <v>480</v>
      </c>
      <c r="B19" s="1"/>
      <c r="C19" s="1"/>
      <c r="D19" s="20">
        <v>10651561</v>
      </c>
      <c r="E19" s="20"/>
      <c r="F19" s="20"/>
      <c r="G19" s="1" t="s">
        <v>499</v>
      </c>
      <c r="H19" s="1" t="s">
        <v>499</v>
      </c>
      <c r="I19" s="3"/>
      <c r="J19" s="34"/>
      <c r="K19" s="35"/>
      <c r="L19" s="35"/>
      <c r="M19" s="35"/>
      <c r="N19" s="35"/>
    </row>
    <row r="20" spans="1:14">
      <c r="A20" s="1"/>
      <c r="B20" s="1"/>
      <c r="C20" s="1"/>
      <c r="D20" s="20"/>
      <c r="E20" s="20"/>
      <c r="F20" s="20"/>
      <c r="G20" s="20"/>
      <c r="H20" s="20"/>
      <c r="I20" s="3"/>
      <c r="J20" s="34"/>
      <c r="K20" s="35"/>
      <c r="L20" s="35"/>
      <c r="M20" s="35"/>
      <c r="N20" s="35"/>
    </row>
    <row r="21" spans="1:14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</row>
    <row r="22" spans="1:14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</row>
    <row r="23" spans="1:14">
      <c r="A23" s="1"/>
      <c r="B23" s="1"/>
      <c r="C23" s="1"/>
      <c r="D23" s="1"/>
      <c r="E23" s="1"/>
      <c r="F23" s="1"/>
      <c r="G23" s="1"/>
      <c r="H23" s="3"/>
      <c r="I23" s="3"/>
      <c r="J23" s="34"/>
      <c r="K23" s="35"/>
      <c r="L23" s="35"/>
      <c r="M23" s="35"/>
      <c r="N23" s="35"/>
    </row>
    <row r="24" spans="1:14">
      <c r="A24" s="3" t="s">
        <v>42</v>
      </c>
      <c r="B24" s="3"/>
      <c r="C24" s="3"/>
      <c r="D24" s="23">
        <f>SUM(D2:D22)</f>
        <v>152110751</v>
      </c>
      <c r="E24" s="23">
        <f>SUM(E2:E22)</f>
        <v>104346912</v>
      </c>
      <c r="F24" s="23">
        <f>SUM(F2:F22)</f>
        <v>83875399</v>
      </c>
      <c r="G24" s="23">
        <f>SUM(G2:G22)</f>
        <v>72928823</v>
      </c>
      <c r="H24" s="23">
        <f>SUM(H2:H22)</f>
        <v>0</v>
      </c>
      <c r="I24" s="3"/>
      <c r="J24" s="34" t="str" cm="1">
        <f t="array" ref="J24">IFERROR(INDEX($A$2:$A$22,SMALL(IF($B$2:$B$22="PG",ROW($B$2:$B$22)-1),ROW(#REF!))),"")</f>
        <v/>
      </c>
      <c r="K24" s="35"/>
      <c r="L24" s="35" t="str" cm="1">
        <f t="array" ref="L24">IFERROR(INDEX($A$2:$A$22,SMALL(IF($B$2:$B$22="SF",ROW($B$2:$B$22)-1),ROW(#REF!))),"")</f>
        <v/>
      </c>
      <c r="M24" s="35"/>
      <c r="N24" s="35" t="str" cm="1">
        <f t="array" ref="N24">IFERROR(INDEX($A$2:$A$22,SMALL(IF($B$2:$B$22="C",ROW($B$2:$B$22)-1),ROW(#REF!))),"")</f>
        <v/>
      </c>
    </row>
    <row r="25" spans="1:14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IFERROR(INDEX($A$2:$A$22,SMALL(IF($B$2:$B$22="PG",ROW($B$2:$B$22)-1),ROW(A21))),"")</f>
        <v/>
      </c>
      <c r="K25" s="3"/>
      <c r="L25" s="3" t="str" cm="1">
        <f t="array" ref="L25">IFERROR(INDEX($A$2:$A$22,SMALL(IF($B$2:$B$22="SF",ROW($B$2:$B$22)-1),ROW(A21))),"")</f>
        <v/>
      </c>
      <c r="M25" s="3"/>
      <c r="N25" s="3" t="str" cm="1">
        <f t="array" ref="N25">IFERROR(INDEX($A$2:$A$22,SMALL(IF($B$2:$B$22="C",ROW($B$2:$B$22)-1),ROW(A21))),"")</f>
        <v/>
      </c>
    </row>
    <row r="26" spans="1:14">
      <c r="A26" s="3" t="s">
        <v>40</v>
      </c>
      <c r="B26" s="3"/>
      <c r="C26" s="3"/>
      <c r="D26" s="25">
        <f>D35-D24</f>
        <v>2536249</v>
      </c>
      <c r="E26" s="25">
        <f>E35-E24</f>
        <v>61125378</v>
      </c>
      <c r="F26" s="25">
        <f>F35-F24</f>
        <v>93179951.300000012</v>
      </c>
      <c r="G26" s="25">
        <f>G35-G24</f>
        <v>116520401.82100001</v>
      </c>
      <c r="H26" s="25">
        <f>H35-H24</f>
        <v>202710670.55847001</v>
      </c>
      <c r="I26" s="3"/>
      <c r="J26" s="7" t="str" cm="1">
        <f t="array" ref="J26">IFERROR(INDEX($A$2:$A$22,SMALL(IF($B$2:$B$22="PG",ROW($B$2:$B$22)-1),ROW(A22))),"")</f>
        <v/>
      </c>
      <c r="K26" s="3"/>
      <c r="L26" s="3"/>
      <c r="M26" s="3"/>
      <c r="N26" s="3" t="str" cm="1">
        <f t="array" ref="N26">IFERROR(INDEX($A$2:$A$22,SMALL(IF($B$2:$B$22="C",ROW($B$2:$B$22)-1),ROW(A22))),"")</f>
        <v/>
      </c>
    </row>
    <row r="27" spans="1:14">
      <c r="A27" s="3" t="s">
        <v>41</v>
      </c>
      <c r="B27" s="3"/>
      <c r="C27" s="3"/>
      <c r="D27" s="25">
        <f>D34-D24</f>
        <v>35784249</v>
      </c>
      <c r="E27" s="25">
        <f>E34-E24</f>
        <v>96700738</v>
      </c>
      <c r="F27" s="25">
        <f>F34-F24</f>
        <v>131245586.5</v>
      </c>
      <c r="G27" s="25">
        <f>G34-G24</f>
        <v>157250631.48500001</v>
      </c>
      <c r="H27" s="25">
        <f>H34-H24</f>
        <v>246292016.29895002</v>
      </c>
      <c r="I27" s="3"/>
      <c r="J27" s="7" t="str" cm="1">
        <f t="array" ref="J27">IFERROR(INDEX($A$2:$A$22,SMALL(IF($B$2:$B$22="PG",ROW($B$2:$B$22)-1),ROW(A24))),"")</f>
        <v/>
      </c>
      <c r="K27" s="3"/>
      <c r="L27" s="3"/>
      <c r="M27" s="3"/>
      <c r="N27" s="3" t="str" cm="1">
        <f t="array" ref="N27">IFERROR(INDEX($A$2:$A$22,SMALL(IF($B$2:$B$22="C",ROW($B$2:$B$22)-1),ROW(A24))),"")</f>
        <v/>
      </c>
    </row>
    <row r="28" spans="1:14">
      <c r="A28" s="3" t="s">
        <v>43</v>
      </c>
      <c r="B28" s="3"/>
      <c r="C28" s="3"/>
      <c r="D28" s="25">
        <f>D33-D24</f>
        <v>43834249</v>
      </c>
      <c r="E28" s="25">
        <f>E33-E24</f>
        <v>105314238</v>
      </c>
      <c r="F28" s="25">
        <f>F33-F24</f>
        <v>140462031.5</v>
      </c>
      <c r="G28" s="25">
        <f>G33-G24</f>
        <v>167112227.63500002</v>
      </c>
      <c r="H28" s="25">
        <f>H33-H24</f>
        <v>256843924.17945004</v>
      </c>
      <c r="I28" s="3"/>
      <c r="J28" s="7" t="str" cm="1">
        <f t="array" ref="J28">IFERROR(INDEX($A$2:$A$22,SMALL(IF($B$2:$B$22="PG",ROW($B$2:$B$22)-1),ROW(A25))),"")</f>
        <v/>
      </c>
      <c r="K28" s="3"/>
      <c r="L28" s="3"/>
      <c r="M28" s="3"/>
      <c r="N28" s="3"/>
    </row>
    <row r="29" spans="1:14">
      <c r="A29" s="3" t="s">
        <v>44</v>
      </c>
      <c r="B29" s="3"/>
      <c r="C29" s="3"/>
      <c r="D29" s="25">
        <f>D32-D24</f>
        <v>55713249</v>
      </c>
      <c r="E29" s="25">
        <f>E32-E24</f>
        <v>118024768</v>
      </c>
      <c r="F29" s="25">
        <f>F32-F24</f>
        <v>154062298.60000002</v>
      </c>
      <c r="G29" s="25">
        <f>G32-G24</f>
        <v>181664513.43200004</v>
      </c>
      <c r="H29" s="25">
        <f>H32-H24</f>
        <v>272414869.98224008</v>
      </c>
      <c r="I29" s="3"/>
      <c r="J29" s="7" t="str" cm="1">
        <f t="array" ref="J29">IFERROR(INDEX($A$2:$A$22,SMALL(IF($B$2:$B$22="PG",ROW($B$2:$B$22)-1),ROW(A26))),"")</f>
        <v/>
      </c>
      <c r="K29" s="3"/>
      <c r="L29" s="3"/>
      <c r="M29" s="3"/>
      <c r="N29" s="3"/>
    </row>
    <row r="30" spans="1:14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4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</row>
    <row r="32" spans="1:14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0">E32*1.07</f>
        <v>237937697.60000002</v>
      </c>
      <c r="G32" s="13">
        <f t="shared" si="0"/>
        <v>254593336.43200004</v>
      </c>
      <c r="H32" s="14">
        <f t="shared" si="0"/>
        <v>272414869.98224008</v>
      </c>
      <c r="I32" s="3"/>
      <c r="J32" s="46" t="s">
        <v>522</v>
      </c>
      <c r="K32" s="3"/>
      <c r="L32" s="3"/>
      <c r="M32" s="3"/>
      <c r="N32" s="3"/>
    </row>
    <row r="33" spans="1:14">
      <c r="A33" s="10" t="s">
        <v>37</v>
      </c>
      <c r="B33" s="11"/>
      <c r="C33" s="11"/>
      <c r="D33" s="12">
        <v>195945000</v>
      </c>
      <c r="E33" s="13">
        <f t="shared" ref="E33:H36" si="1">D33*1.07</f>
        <v>209661150</v>
      </c>
      <c r="F33" s="13">
        <f t="shared" si="1"/>
        <v>224337430.5</v>
      </c>
      <c r="G33" s="13">
        <f t="shared" si="1"/>
        <v>240041050.63500002</v>
      </c>
      <c r="H33" s="14">
        <f t="shared" si="1"/>
        <v>256843924.17945004</v>
      </c>
      <c r="I33" s="3"/>
      <c r="J33" s="45" t="s">
        <v>524</v>
      </c>
      <c r="K33" s="3"/>
      <c r="L33" s="3"/>
      <c r="M33" s="3"/>
      <c r="N33" s="3"/>
    </row>
    <row r="34" spans="1:14">
      <c r="A34" s="10" t="s">
        <v>38</v>
      </c>
      <c r="B34" s="11"/>
      <c r="C34" s="11"/>
      <c r="D34" s="12">
        <v>187895000</v>
      </c>
      <c r="E34" s="13">
        <f t="shared" si="1"/>
        <v>201047650</v>
      </c>
      <c r="F34" s="13">
        <f t="shared" si="1"/>
        <v>215120985.5</v>
      </c>
      <c r="G34" s="13">
        <f t="shared" si="1"/>
        <v>230179454.48500001</v>
      </c>
      <c r="H34" s="14">
        <f t="shared" si="1"/>
        <v>246292016.29895002</v>
      </c>
      <c r="I34" s="3"/>
      <c r="J34" s="3"/>
      <c r="K34" s="3"/>
      <c r="L34" s="3"/>
      <c r="M34" s="3"/>
      <c r="N34" s="3"/>
    </row>
    <row r="35" spans="1:14">
      <c r="A35" s="10" t="s">
        <v>39</v>
      </c>
      <c r="B35" s="11"/>
      <c r="C35" s="11"/>
      <c r="D35" s="12">
        <v>154647000</v>
      </c>
      <c r="E35" s="13">
        <f t="shared" si="1"/>
        <v>165472290</v>
      </c>
      <c r="F35" s="13">
        <f t="shared" si="1"/>
        <v>177055350.30000001</v>
      </c>
      <c r="G35" s="13">
        <f t="shared" si="1"/>
        <v>189449224.82100001</v>
      </c>
      <c r="H35" s="14">
        <f t="shared" si="1"/>
        <v>202710670.55847001</v>
      </c>
      <c r="I35" s="3"/>
      <c r="J35" s="3"/>
      <c r="K35" s="3"/>
      <c r="L35" s="3"/>
      <c r="M35" s="3"/>
      <c r="N35" s="3"/>
    </row>
    <row r="36" spans="1:14" ht="20" thickBot="1">
      <c r="A36" s="15" t="s">
        <v>35</v>
      </c>
      <c r="B36" s="16"/>
      <c r="C36" s="16"/>
      <c r="D36" s="17">
        <v>139182000</v>
      </c>
      <c r="E36" s="18">
        <f t="shared" si="1"/>
        <v>148924740</v>
      </c>
      <c r="F36" s="18">
        <f t="shared" si="1"/>
        <v>159349471.80000001</v>
      </c>
      <c r="G36" s="18">
        <f t="shared" si="1"/>
        <v>170503934.82600003</v>
      </c>
      <c r="H36" s="19">
        <f t="shared" si="1"/>
        <v>182439210.26382005</v>
      </c>
      <c r="I36" s="3"/>
      <c r="J36" s="3"/>
      <c r="K36" s="3"/>
      <c r="L36" s="3"/>
      <c r="M36" s="3"/>
      <c r="N36" s="3"/>
    </row>
    <row r="37" spans="1:1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</sheetData>
  <mergeCells count="3">
    <mergeCell ref="J2:N2"/>
    <mergeCell ref="J12:N12"/>
    <mergeCell ref="A31:H31"/>
  </mergeCells>
  <conditionalFormatting sqref="D26:H29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B2E06-F163-3C46-A3CC-1553872D3B95}">
  <dimension ref="A1:O36"/>
  <sheetViews>
    <sheetView zoomScale="75" workbookViewId="0">
      <pane xSplit="1" topLeftCell="B1" activePane="topRight" state="frozen"/>
      <selection pane="topRight" activeCell="B1" sqref="B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5" style="55" customWidth="1"/>
    <col min="10" max="14" width="20.83203125" style="55" customWidth="1"/>
    <col min="15" max="15" width="2.1640625" style="55" customWidth="1"/>
    <col min="16" max="16384" width="10.83203125" style="55"/>
  </cols>
  <sheetData>
    <row r="1" spans="1:15" ht="47">
      <c r="A1" s="40" t="s">
        <v>15</v>
      </c>
      <c r="B1" s="40" t="s">
        <v>16</v>
      </c>
      <c r="C1" s="40" t="s">
        <v>17</v>
      </c>
      <c r="D1" s="40" t="s">
        <v>0</v>
      </c>
      <c r="E1" s="40" t="s">
        <v>1</v>
      </c>
      <c r="F1" s="40" t="s">
        <v>2</v>
      </c>
      <c r="G1" s="40" t="s">
        <v>3</v>
      </c>
      <c r="H1" s="40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Under the Cap</v>
      </c>
      <c r="M1" s="3"/>
      <c r="N1" s="3"/>
      <c r="O1" s="3"/>
    </row>
    <row r="2" spans="1:15" ht="34">
      <c r="A2" s="2" t="s">
        <v>481</v>
      </c>
      <c r="B2" s="2" t="s">
        <v>7</v>
      </c>
      <c r="C2" s="2">
        <v>27</v>
      </c>
      <c r="D2" s="22">
        <v>38333050</v>
      </c>
      <c r="E2" s="22">
        <v>40806150</v>
      </c>
      <c r="F2" s="2"/>
      <c r="G2" s="2"/>
      <c r="H2" s="2"/>
      <c r="I2" s="3"/>
      <c r="J2" s="98" t="s">
        <v>34</v>
      </c>
      <c r="K2" s="98"/>
      <c r="L2" s="98"/>
      <c r="M2" s="98"/>
      <c r="N2" s="98"/>
      <c r="O2" s="3"/>
    </row>
    <row r="3" spans="1:15">
      <c r="A3" s="2" t="s">
        <v>482</v>
      </c>
      <c r="B3" s="2" t="s">
        <v>9</v>
      </c>
      <c r="C3" s="2">
        <v>26</v>
      </c>
      <c r="D3" s="22">
        <v>25352272</v>
      </c>
      <c r="E3" s="22">
        <v>23147727</v>
      </c>
      <c r="F3" s="22">
        <v>20943184</v>
      </c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483</v>
      </c>
      <c r="B4" s="2" t="s">
        <v>8</v>
      </c>
      <c r="C4" s="2">
        <v>29</v>
      </c>
      <c r="D4" s="22">
        <v>15500000</v>
      </c>
      <c r="E4" s="22">
        <v>15500000</v>
      </c>
      <c r="F4" s="22">
        <v>16000000</v>
      </c>
      <c r="G4" s="22"/>
      <c r="H4" s="2"/>
      <c r="I4" s="3"/>
      <c r="J4" s="7" t="str" cm="1">
        <f t="array" ref="J4">IFERROR(INDEX($A$2:$A$23,SMALL(IF($B$2:$B$23="PG",ROW($B$2:$B$23)-1),ROW(A1))),"")</f>
        <v>Egor Demin</v>
      </c>
      <c r="K4" s="3" t="str" cm="1">
        <f t="array" ref="K4">IFERROR(INDEX($A$2:$A$23,SMALL(IF($B$2:$B$23="SG",ROW($B$2:$B$23)-1),ROW(A1))),"")</f>
        <v>Terance Mann</v>
      </c>
      <c r="L4" s="3" t="str" cm="1">
        <f t="array" ref="L4">IFERROR(INDEX($A$2:$A$23,SMALL(IF($B$2:$B$23="SF",ROW($B$2:$B$23)-1),ROW(A1))),"")</f>
        <v>Michael Porter Jr.</v>
      </c>
      <c r="M4" s="3" t="str" cm="1">
        <f t="array" ref="M4">IFERROR(INDEX($A$2:$A$23,SMALL(IF($B$2:$B$23="PF",ROW($B$2:$B$23)-1),ROW(A1))),"")</f>
        <v>Noah Clowney</v>
      </c>
      <c r="N4" s="3" t="str" cm="1">
        <f t="array" ref="N4">IFERROR(INDEX($A$2:$A$23,SMALL(IF($B$2:$B$23="C",ROW($B$2:$B$23)-1),ROW(A1))),"")</f>
        <v>Nicolas Claxton</v>
      </c>
      <c r="O4" s="3"/>
    </row>
    <row r="5" spans="1:15">
      <c r="A5" s="2" t="s">
        <v>497</v>
      </c>
      <c r="B5" s="2" t="s">
        <v>8</v>
      </c>
      <c r="C5" s="2">
        <v>24</v>
      </c>
      <c r="D5" s="22">
        <v>12100000</v>
      </c>
      <c r="E5" s="22"/>
      <c r="F5" s="22"/>
      <c r="G5" s="22"/>
      <c r="H5" s="2"/>
      <c r="I5" s="3"/>
      <c r="J5" s="7" t="str" cm="1">
        <f t="array" ref="J5">IFERROR(INDEX($A$2:$A$23,SMALL(IF($B$2:$B$23="PG",ROW($B$2:$B$23)-1),ROW(A2))),"")</f>
        <v>Nolan Traore</v>
      </c>
      <c r="K5" s="3" t="str" cm="1">
        <f t="array" ref="K5">IFERROR(INDEX($A$2:$A$23,SMALL(IF($B$2:$B$23="SG",ROW($B$2:$B$23)-1),ROW(A2))),"")</f>
        <v>Cam Thomas</v>
      </c>
      <c r="L5" s="3" t="str" cm="1">
        <f t="array" ref="L5">IFERROR(INDEX($A$2:$A$23,SMALL(IF($B$2:$B$23="SF",ROW($B$2:$B$23)-1),ROW(A2))),"")</f>
        <v>Ziaire Williams</v>
      </c>
      <c r="M5" s="3" t="str" cm="1">
        <f t="array" ref="M5">IFERROR(INDEX($A$2:$A$23,SMALL(IF($B$2:$B$23="PF",ROW($B$2:$B$23)-1),ROW(A2))),"")</f>
        <v>Jalen Wilson</v>
      </c>
      <c r="N5" s="3" t="str" cm="1">
        <f t="array" ref="N5">IFERROR(INDEX($A$2:$A$23,SMALL(IF($B$2:$B$23="C",ROW($B$2:$B$23)-1),ROW(A2))),"")</f>
        <v>Day'Ron Sharpe</v>
      </c>
      <c r="O5" s="3"/>
    </row>
    <row r="6" spans="1:15">
      <c r="A6" s="2" t="s">
        <v>484</v>
      </c>
      <c r="B6" s="2" t="s">
        <v>5</v>
      </c>
      <c r="C6" s="2">
        <v>19</v>
      </c>
      <c r="D6" s="22">
        <v>6889200</v>
      </c>
      <c r="E6" s="22">
        <v>7233720</v>
      </c>
      <c r="F6" s="50">
        <v>7578240</v>
      </c>
      <c r="G6" s="50">
        <v>9639522</v>
      </c>
      <c r="H6" s="2" t="s">
        <v>14</v>
      </c>
      <c r="I6" s="3"/>
      <c r="J6" s="7" t="str" cm="1">
        <f t="array" ref="J6">IFERROR(INDEX($A$2:$A$23,SMALL(IF($B$2:$B$23="PG",ROW($B$2:$B$23)-1),ROW(A3))),"")</f>
        <v>Ben Saraf</v>
      </c>
      <c r="K6" s="3" t="str" cm="1">
        <f t="array" ref="K6">IFERROR(INDEX($A$2:$A$23,SMALL(IF($B$2:$B$23="SG",ROW($B$2:$B$23)-1),ROW(A3))),"")</f>
        <v>Drake Powell</v>
      </c>
      <c r="L6" s="3" t="str" cm="1">
        <f t="array" ref="L6">IFERROR(INDEX($A$2:$A$23,SMALL(IF($B$2:$B$23="SF",ROW($B$2:$B$23)-1),ROW(A3))),"")</f>
        <v>Dariq Whitehead</v>
      </c>
      <c r="M6" s="3" t="str" cm="1">
        <f t="array" ref="M6">IFERROR(INDEX($A$2:$A$23,SMALL(IF($B$2:$B$23="PF",ROW($B$2:$B$23)-1),ROW(A3))),"")</f>
        <v>Drew Timme</v>
      </c>
      <c r="N6" s="3" t="str" cm="1">
        <f t="array" ref="N6">IFERROR(INDEX($A$2:$A$23,SMALL(IF($B$2:$B$23="C",ROW($B$2:$B$23)-1),ROW(A3))),"")</f>
        <v>Danny Wolf</v>
      </c>
      <c r="O6" s="3"/>
    </row>
    <row r="7" spans="1:15">
      <c r="A7" s="2" t="s">
        <v>89</v>
      </c>
      <c r="B7" s="2" t="s">
        <v>9</v>
      </c>
      <c r="C7" s="2">
        <v>24</v>
      </c>
      <c r="D7" s="22">
        <v>5769231</v>
      </c>
      <c r="E7" s="22">
        <v>6230769</v>
      </c>
      <c r="F7" s="22"/>
      <c r="G7" s="22"/>
      <c r="H7" s="2"/>
      <c r="I7" s="3"/>
      <c r="J7" s="7" t="str" cm="1">
        <f t="array" ref="J7">IFERROR(INDEX($A$2:$A$23,SMALL(IF($B$2:$B$23="PG",ROW($B$2:$B$23)-1),ROW(A4))),"")</f>
        <v>Tyson Etienne</v>
      </c>
      <c r="K7" s="3" t="str" cm="1">
        <f t="array" ref="K7">IFERROR(INDEX($A$2:$A$23,SMALL(IF($B$2:$B$23="SG",ROW($B$2:$B$23)-1),ROW(A4))),"")</f>
        <v>Keon Johnson</v>
      </c>
      <c r="L7" s="3" t="str" cm="1">
        <f t="array" ref="L7">IFERROR(INDEX($A$2:$A$23,SMALL(IF($B$2:$B$23="SF",ROW($B$2:$B$23)-1),ROW(A4))),"")</f>
        <v>Tyrese Martin</v>
      </c>
      <c r="M7" s="3" t="str" cm="1">
        <f t="array" ref="M7">IFERROR(INDEX($A$2:$A$23,SMALL(IF($B$2:$B$23="PF",ROW($B$2:$B$23)-1),ROW(A4))),"")</f>
        <v/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90</v>
      </c>
      <c r="B8" s="2" t="s">
        <v>7</v>
      </c>
      <c r="C8" s="2">
        <v>24</v>
      </c>
      <c r="D8" s="22">
        <v>5769231</v>
      </c>
      <c r="E8" s="50">
        <v>6230769</v>
      </c>
      <c r="F8" s="22"/>
      <c r="G8" s="2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>Tosan Evbuomwan</v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485</v>
      </c>
      <c r="B9" s="2" t="s">
        <v>5</v>
      </c>
      <c r="C9" s="2">
        <v>19</v>
      </c>
      <c r="D9" s="22">
        <v>3811560</v>
      </c>
      <c r="E9" s="22">
        <v>4002000</v>
      </c>
      <c r="F9" s="50">
        <v>4193040</v>
      </c>
      <c r="G9" s="50">
        <v>6457282</v>
      </c>
      <c r="H9" s="2" t="s">
        <v>14</v>
      </c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486</v>
      </c>
      <c r="B10" s="2" t="s">
        <v>6</v>
      </c>
      <c r="C10" s="2">
        <v>21</v>
      </c>
      <c r="D10" s="22">
        <v>3398640</v>
      </c>
      <c r="E10" s="50">
        <v>5414034</v>
      </c>
      <c r="F10" s="2"/>
      <c r="G10" s="2"/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487</v>
      </c>
      <c r="B11" s="2" t="s">
        <v>8</v>
      </c>
      <c r="C11" s="2">
        <v>20</v>
      </c>
      <c r="D11" s="22">
        <v>3372240</v>
      </c>
      <c r="E11" s="22">
        <v>3540600</v>
      </c>
      <c r="F11" s="50">
        <v>3709320</v>
      </c>
      <c r="G11" s="50">
        <v>6101832</v>
      </c>
      <c r="H11" s="2" t="s">
        <v>14</v>
      </c>
      <c r="I11" s="3"/>
      <c r="J11" s="96" t="s">
        <v>546</v>
      </c>
      <c r="K11" s="96"/>
      <c r="L11" s="96"/>
      <c r="M11" s="96"/>
      <c r="N11" s="96"/>
      <c r="O11" s="3"/>
    </row>
    <row r="12" spans="1:15">
      <c r="A12" s="2" t="s">
        <v>488</v>
      </c>
      <c r="B12" s="2" t="s">
        <v>7</v>
      </c>
      <c r="C12" s="2">
        <v>21</v>
      </c>
      <c r="D12" s="22">
        <v>3262560</v>
      </c>
      <c r="E12" s="50">
        <v>5366912</v>
      </c>
      <c r="F12" s="22" t="s">
        <v>14</v>
      </c>
      <c r="G12" s="2"/>
      <c r="H12" s="2"/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489</v>
      </c>
      <c r="B13" s="2" t="s">
        <v>5</v>
      </c>
      <c r="C13" s="2">
        <v>19</v>
      </c>
      <c r="D13" s="22">
        <v>2884560</v>
      </c>
      <c r="E13" s="22">
        <v>3028560</v>
      </c>
      <c r="F13" s="50">
        <v>3172920</v>
      </c>
      <c r="G13" s="50">
        <v>5720776</v>
      </c>
      <c r="H13" s="2" t="s">
        <v>14</v>
      </c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490</v>
      </c>
      <c r="B14" s="2" t="s">
        <v>9</v>
      </c>
      <c r="C14" s="2">
        <v>21</v>
      </c>
      <c r="D14" s="22">
        <v>2801280</v>
      </c>
      <c r="E14" s="22">
        <v>2941440</v>
      </c>
      <c r="F14" s="50">
        <v>3081840</v>
      </c>
      <c r="G14" s="50">
        <v>5559640</v>
      </c>
      <c r="H14" s="2" t="s">
        <v>14</v>
      </c>
      <c r="I14" s="3"/>
      <c r="J14" s="7" t="str" cm="1">
        <f t="array" ref="J14">IFERROR(INDEX($A$2:$A$24,SMALL(IF($B$2:$B$24="PG",ROW($B$2:$B$24)-1),ROW(A11))),"")</f>
        <v/>
      </c>
      <c r="K14" s="3" t="str" cm="1">
        <f t="array" ref="K14">IFERROR(INDEX($A$2:$A$24,SMALL(IF($B$2:$B$24="SG",ROW($B$2:$B$24)-1),ROW(A11))),"")</f>
        <v/>
      </c>
      <c r="L14" s="3" t="str" cm="1">
        <f t="array" ref="L14">IFERROR(INDEX($A$2:$A$24,SMALL(IF($B$2:$B$24="SF",ROW($B$2:$B$24)-1),ROW(A11))),"")</f>
        <v/>
      </c>
      <c r="M14" s="3" t="str" cm="1">
        <f t="array" ref="M14">IFERROR(INDEX($A$2:$A$24,SMALL(IF($B$2:$B$24="PF",ROW($B$2:$B$24)-1),ROW(A11))),"")</f>
        <v/>
      </c>
      <c r="N14" s="3" t="str" cm="1">
        <f t="array" ref="N14">IFERROR(INDEX($A$2:$A$24,SMALL(IF($B$2:$B$24="C",ROW($B$2:$B$24)-1),ROW(A11))),"")</f>
        <v/>
      </c>
      <c r="O14" s="3"/>
    </row>
    <row r="15" spans="1:15">
      <c r="A15" s="2" t="s">
        <v>491</v>
      </c>
      <c r="B15" s="2" t="s">
        <v>8</v>
      </c>
      <c r="C15" s="2">
        <v>23</v>
      </c>
      <c r="D15" s="78">
        <v>2349578</v>
      </c>
      <c r="E15" s="22"/>
      <c r="F15" s="22"/>
      <c r="G15" s="2"/>
      <c r="H15" s="2"/>
      <c r="I15" s="3"/>
      <c r="J15" s="7" t="str" cm="1">
        <f t="array" ref="J15">IFERROR(INDEX($A$2:$A$24,SMALL(IF($B$2:$B$24="PG",ROW($B$2:$B$24)-1),ROW(A12))),"")</f>
        <v/>
      </c>
      <c r="K15" s="3" t="str" cm="1">
        <f t="array" ref="K15">IFERROR(INDEX($A$2:$A$24,SMALL(IF($B$2:$B$24="SG",ROW($B$2:$B$24)-1),ROW(A12))),"")</f>
        <v/>
      </c>
      <c r="L15" s="3" t="str" cm="1">
        <f t="array" ref="L15">IFERROR(INDEX($A$2:$A$24,SMALL(IF($B$2:$B$24="SF",ROW($B$2:$B$24)-1),ROW(A12))),"")</f>
        <v/>
      </c>
      <c r="M15" s="3" t="str" cm="1">
        <f t="array" ref="M15">IFERROR(INDEX($A$2:$A$24,SMALL(IF($B$2:$B$24="PF",ROW($B$2:$B$24)-1),ROW(A12))),"")</f>
        <v/>
      </c>
      <c r="N15" s="3" t="str" cm="1">
        <f t="array" ref="N15">IFERROR(INDEX($A$2:$A$24,SMALL(IF($B$2:$B$24="C",ROW($B$2:$B$24)-1),ROW(A12))),"")</f>
        <v/>
      </c>
      <c r="O15" s="3"/>
    </row>
    <row r="16" spans="1:15">
      <c r="A16" s="2" t="s">
        <v>492</v>
      </c>
      <c r="B16" s="2" t="s">
        <v>6</v>
      </c>
      <c r="C16" s="2">
        <v>25</v>
      </c>
      <c r="D16" s="78">
        <v>2221677</v>
      </c>
      <c r="E16" s="2" t="s">
        <v>14</v>
      </c>
      <c r="F16" s="22"/>
      <c r="G16" s="2"/>
      <c r="H16" s="2"/>
      <c r="I16" s="3"/>
      <c r="J16" s="7" t="str" cm="1">
        <f t="array" ref="J16">IFERROR(INDEX($A$2:$A$21,SMALL(IF($B$2:$B$21="PG",ROW($B$2:$B$21)-1),ROW(A13))),"")</f>
        <v/>
      </c>
      <c r="K16" s="3" t="str" cm="1">
        <f t="array" ref="K16">IFERROR(INDEX($A$2:$A$21,SMALL(IF($B$2:$B$21="SG",ROW($B$2:$B$21)-1),ROW(A13))),"")</f>
        <v/>
      </c>
      <c r="L16" s="3" t="str" cm="1">
        <f t="array" ref="L16">IFERROR(INDEX($A$2:$A$21,SMALL(IF($B$2:$B$21="SF",ROW($B$2:$B$21)-1),ROW(A13))),"")</f>
        <v/>
      </c>
      <c r="M16" s="3" t="str" cm="1">
        <f t="array" ref="M16">IFERROR(INDEX($A$2:$A$21,SMALL(IF($B$2:$B$21="PF",ROW($B$2:$B$21)-1),ROW(A13))),"")</f>
        <v/>
      </c>
      <c r="N16" s="3" t="str" cm="1">
        <f t="array" ref="N16">IFERROR(INDEX($A$2:$A$21,SMALL(IF($B$2:$B$21="C",ROW($B$2:$B$21)-1),ROW(A13))),"")</f>
        <v/>
      </c>
      <c r="O16" s="3"/>
    </row>
    <row r="17" spans="1:15">
      <c r="A17" s="2" t="s">
        <v>493</v>
      </c>
      <c r="B17" s="2" t="s">
        <v>7</v>
      </c>
      <c r="C17" s="2">
        <v>26</v>
      </c>
      <c r="D17" s="74">
        <v>2191897</v>
      </c>
      <c r="E17" s="2" t="s">
        <v>14</v>
      </c>
      <c r="F17" s="22"/>
      <c r="G17" s="2"/>
      <c r="H17" s="2"/>
      <c r="I17" s="3"/>
      <c r="J17" s="7" t="str" cm="1">
        <f t="array" ref="J17">IFERROR(INDEX($A$2:$A$21,SMALL(IF($B$2:$B$21="PG",ROW($B$2:$B$21)-1),ROW(A14))),"")</f>
        <v/>
      </c>
      <c r="K17" s="3" t="str" cm="1">
        <f t="array" ref="K17">IFERROR(INDEX($A$2:$A$21,SMALL(IF($B$2:$B$21="SG",ROW($B$2:$B$21)-1),ROW(A14))),"")</f>
        <v/>
      </c>
      <c r="L17" s="3" t="str" cm="1">
        <f t="array" ref="L17">IFERROR(INDEX($A$2:$A$21,SMALL(IF($B$2:$B$21="SF",ROW($B$2:$B$21)-1),ROW(A14))),"")</f>
        <v/>
      </c>
      <c r="M17" s="3" t="str" cm="1">
        <f t="array" ref="M17">IFERROR(INDEX($A$2:$A$21,SMALL(IF($B$2:$B$21="PF",ROW($B$2:$B$21)-1),ROW(A14))),"")</f>
        <v/>
      </c>
      <c r="N17" s="3" t="str" cm="1">
        <f t="array" ref="N17">IFERROR(INDEX($A$2:$A$21,SMALL(IF($B$2:$B$21="C",ROW($B$2:$B$21)-1),ROW(A14))),"")</f>
        <v/>
      </c>
      <c r="O17" s="3"/>
    </row>
    <row r="18" spans="1:15">
      <c r="A18" s="2" t="s">
        <v>494</v>
      </c>
      <c r="B18" s="2" t="s">
        <v>6</v>
      </c>
      <c r="C18" s="2">
        <v>25</v>
      </c>
      <c r="D18" s="74">
        <v>1955377</v>
      </c>
      <c r="E18" s="2" t="s">
        <v>14</v>
      </c>
      <c r="F18" s="22"/>
      <c r="G18" s="2"/>
      <c r="H18" s="2"/>
      <c r="I18" s="3"/>
      <c r="J18" s="7" t="str" cm="1">
        <f t="array" ref="J18">IFERROR(INDEX($A$2:$A$21,SMALL(IF($B$2:$B$21="PG",ROW($B$2:$B$21)-1),ROW(A15))),"")</f>
        <v/>
      </c>
      <c r="K18" s="3" t="str" cm="1">
        <f t="array" ref="K18">IFERROR(INDEX($A$2:$A$21,SMALL(IF($B$2:$B$21="SG",ROW($B$2:$B$21)-1),ROW(A15))),"")</f>
        <v/>
      </c>
      <c r="L18" s="3" t="str" cm="1">
        <f t="array" ref="L18">IFERROR(INDEX($A$2:$A$21,SMALL(IF($B$2:$B$21="SF",ROW($B$2:$B$21)-1),ROW(A15))),"")</f>
        <v/>
      </c>
      <c r="M18" s="3"/>
      <c r="N18" s="3" t="str" cm="1">
        <f t="array" ref="N18">IFERROR(INDEX($A$2:$A$21,SMALL(IF($B$2:$B$21="C",ROW($B$2:$B$21)-1),ROW(A15))),"")</f>
        <v/>
      </c>
      <c r="O18" s="3"/>
    </row>
    <row r="19" spans="1:15">
      <c r="A19" s="2" t="s">
        <v>495</v>
      </c>
      <c r="B19" s="2" t="s">
        <v>8</v>
      </c>
      <c r="C19" s="2">
        <v>24</v>
      </c>
      <c r="D19" s="22" t="s">
        <v>10</v>
      </c>
      <c r="E19" s="2" t="s">
        <v>14</v>
      </c>
      <c r="F19" s="2"/>
      <c r="G19" s="2"/>
      <c r="H19" s="2"/>
      <c r="I19" s="3"/>
      <c r="J19" s="7" t="str" cm="1">
        <f t="array" ref="J19">IFERROR(INDEX($A$2:$A$21,SMALL(IF($B$2:$B$21="PG",ROW($B$2:$B$21)-1),ROW(A16))),"")</f>
        <v/>
      </c>
      <c r="K19" s="3" t="str" cm="1">
        <f t="array" ref="K19">IFERROR(INDEX($A$2:$A$21,SMALL(IF($B$2:$B$21="SG",ROW($B$2:$B$21)-1),ROW(A16))),"")</f>
        <v/>
      </c>
      <c r="L19" s="3" t="str" cm="1">
        <f t="array" ref="L19">IFERROR(INDEX($A$2:$A$21,SMALL(IF($B$2:$B$21="SF",ROW($B$2:$B$21)-1),ROW(A16))),"")</f>
        <v/>
      </c>
      <c r="M19" s="3"/>
      <c r="N19" s="3" t="str" cm="1">
        <f t="array" ref="N19">IFERROR(INDEX($A$2:$A$21,SMALL(IF($B$2:$B$21="C",ROW($B$2:$B$21)-1),ROW(A16))),"")</f>
        <v/>
      </c>
      <c r="O19" s="3"/>
    </row>
    <row r="20" spans="1:15">
      <c r="A20" s="2" t="s">
        <v>496</v>
      </c>
      <c r="B20" s="2" t="s">
        <v>5</v>
      </c>
      <c r="C20" s="2">
        <v>26</v>
      </c>
      <c r="D20" s="22" t="s">
        <v>10</v>
      </c>
      <c r="E20" s="2" t="s">
        <v>14</v>
      </c>
      <c r="F20" s="2"/>
      <c r="G20" s="2"/>
      <c r="H20" s="2"/>
      <c r="I20" s="3"/>
      <c r="J20" s="7" t="str" cm="1">
        <f t="array" ref="J20">IFERROR(INDEX($A$2:$A$21,SMALL(IF($B$2:$B$21="PG",ROW($B$2:$B$21)-1),ROW(A17))),"")</f>
        <v/>
      </c>
      <c r="K20" s="3"/>
      <c r="L20" s="3" t="str" cm="1">
        <f t="array" ref="L20">IFERROR(INDEX($A$2:$A$21,SMALL(IF($B$2:$B$21="SF",ROW($B$2:$B$21)-1),ROW(A17))),"")</f>
        <v/>
      </c>
      <c r="M20" s="3"/>
      <c r="N20" s="3" t="str" cm="1">
        <f t="array" ref="N20">IFERROR(INDEX($A$2:$A$21,SMALL(IF($B$2:$B$21="C",ROW($B$2:$B$21)-1),ROW(A17))),"")</f>
        <v/>
      </c>
      <c r="O20" s="3"/>
    </row>
    <row r="21" spans="1:15">
      <c r="A21" s="2" t="s">
        <v>480</v>
      </c>
      <c r="B21" s="2"/>
      <c r="C21" s="2"/>
      <c r="D21" s="22">
        <v>100000</v>
      </c>
      <c r="E21" s="2"/>
      <c r="F21" s="2"/>
      <c r="G21" s="2"/>
      <c r="H21" s="2"/>
      <c r="I21" s="3"/>
      <c r="J21" s="7" t="str" cm="1">
        <f t="array" ref="J21">IFERROR(INDEX($A$2:$A$21,SMALL(IF($B$2:$B$21="PG",ROW($B$2:$B$21)-1),ROW(#REF!))),"")</f>
        <v/>
      </c>
      <c r="K21" s="3"/>
      <c r="L21" s="3" t="str" cm="1">
        <f t="array" ref="L21">IFERROR(INDEX($A$2:$A$21,SMALL(IF($B$2:$B$21="SF",ROW($B$2:$B$21)-1),ROW(#REF!))),"")</f>
        <v/>
      </c>
      <c r="M21" s="3"/>
      <c r="N21" s="3" t="str" cm="1">
        <f t="array" ref="N21">IFERROR(INDEX($A$2:$A$21,SMALL(IF($B$2:$B$21="C",ROW($B$2:$B$21)-1),ROW(#REF!))),"")</f>
        <v/>
      </c>
      <c r="O21" s="3"/>
    </row>
    <row r="22" spans="1:15">
      <c r="A22" s="2"/>
      <c r="B22" s="2"/>
      <c r="C22" s="2"/>
      <c r="D22" s="2"/>
      <c r="E22" s="2"/>
      <c r="F22" s="2"/>
      <c r="G22" s="2"/>
      <c r="H22" s="2"/>
      <c r="I22" s="3"/>
      <c r="J22" s="7"/>
      <c r="K22" s="3"/>
      <c r="L22" s="3"/>
      <c r="M22" s="3"/>
      <c r="N22" s="3"/>
      <c r="O22" s="3"/>
    </row>
    <row r="23" spans="1:15">
      <c r="A23" s="3" t="s">
        <v>42</v>
      </c>
      <c r="B23" s="3"/>
      <c r="C23" s="3"/>
      <c r="D23" s="23">
        <f>SUM(D2:D21)</f>
        <v>138062353</v>
      </c>
      <c r="E23" s="23">
        <f>SUM(E2:E21)</f>
        <v>123442681</v>
      </c>
      <c r="F23" s="23">
        <f>SUM(F2:F21)</f>
        <v>58678544</v>
      </c>
      <c r="G23" s="23">
        <f>SUM(G2:G21)</f>
        <v>33479052</v>
      </c>
      <c r="H23" s="23">
        <f>SUM(H2:H21)</f>
        <v>0</v>
      </c>
      <c r="I23" s="3"/>
      <c r="J23" s="7" t="str" cm="1">
        <f t="array" ref="J23">IFERROR(INDEX($A$2:$A$21,SMALL(IF($B$2:$B$21="PG",ROW($B$2:$B$21)-1),ROW(A21))),"")</f>
        <v/>
      </c>
      <c r="K23" s="3"/>
      <c r="L23" s="3" t="str" cm="1">
        <f t="array" ref="L23">IFERROR(INDEX($A$2:$A$21,SMALL(IF($B$2:$B$21="SF",ROW($B$2:$B$21)-1),ROW(A21))),"")</f>
        <v/>
      </c>
      <c r="M23" s="3"/>
      <c r="N23" s="3" t="str" cm="1">
        <f t="array" ref="N23">IFERROR(INDEX($A$2:$A$21,SMALL(IF($B$2:$B$21="C",ROW($B$2:$B$21)-1),ROW(A21))),"")</f>
        <v/>
      </c>
      <c r="O23" s="3"/>
    </row>
    <row r="24" spans="1:15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IFERROR(INDEX($A$2:$A$21,SMALL(IF($B$2:$B$21="PG",ROW($B$2:$B$21)-1),ROW(#REF!))),"")</f>
        <v/>
      </c>
      <c r="K24" s="3"/>
      <c r="L24" s="3" t="str" cm="1">
        <f t="array" ref="L24">IFERROR(INDEX($A$2:$A$21,SMALL(IF($B$2:$B$21="SF",ROW($B$2:$B$21)-1),ROW(#REF!))),"")</f>
        <v/>
      </c>
      <c r="M24" s="3"/>
      <c r="N24" s="3" t="str" cm="1">
        <f t="array" ref="N24">IFERROR(INDEX($A$2:$A$21,SMALL(IF($B$2:$B$21="C",ROW($B$2:$B$21)-1),ROW(#REF!))),"")</f>
        <v/>
      </c>
      <c r="O24" s="3"/>
    </row>
    <row r="25" spans="1:15">
      <c r="A25" s="3" t="s">
        <v>40</v>
      </c>
      <c r="B25" s="3"/>
      <c r="C25" s="3"/>
      <c r="D25" s="25">
        <f>D34-D23</f>
        <v>16584647</v>
      </c>
      <c r="E25" s="25">
        <f>E34-E23</f>
        <v>42029609</v>
      </c>
      <c r="F25" s="25">
        <f>F34-F23</f>
        <v>118376806.30000001</v>
      </c>
      <c r="G25" s="25">
        <f>G34-G23</f>
        <v>155970172.82100001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IFERROR(INDEX($A$2:$A$21,SMALL(IF($B$2:$B$21="PG",ROW($B$2:$B$21)-1),ROW(#REF!))),"")</f>
        <v/>
      </c>
      <c r="K25" s="3"/>
      <c r="L25" s="3"/>
      <c r="M25" s="3"/>
      <c r="N25" s="3" t="str" cm="1">
        <f t="array" ref="N25">IFERROR(INDEX($A$2:$A$21,SMALL(IF($B$2:$B$21="C",ROW($B$2:$B$21)-1),ROW(#REF!))),"")</f>
        <v/>
      </c>
      <c r="O25" s="3"/>
    </row>
    <row r="26" spans="1:15">
      <c r="A26" s="3" t="s">
        <v>41</v>
      </c>
      <c r="B26" s="3"/>
      <c r="C26" s="3"/>
      <c r="D26" s="25">
        <f>D33-D23</f>
        <v>49832647</v>
      </c>
      <c r="E26" s="25">
        <f>E33-E23</f>
        <v>77604969</v>
      </c>
      <c r="F26" s="25">
        <f>F33-F23</f>
        <v>156442441.5</v>
      </c>
      <c r="G26" s="25">
        <f>G33-G23</f>
        <v>196700402.48500001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  <c r="O26" s="3"/>
    </row>
    <row r="27" spans="1:15">
      <c r="A27" s="3" t="s">
        <v>43</v>
      </c>
      <c r="B27" s="3"/>
      <c r="C27" s="3"/>
      <c r="D27" s="25">
        <f>D32-D23</f>
        <v>57882647</v>
      </c>
      <c r="E27" s="25">
        <f>E32-E23</f>
        <v>86218469</v>
      </c>
      <c r="F27" s="25">
        <f>F32-F23</f>
        <v>165658886.5</v>
      </c>
      <c r="G27" s="25">
        <f>G32-G23</f>
        <v>206561998.63500002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  <c r="O27" s="3"/>
    </row>
    <row r="28" spans="1:15">
      <c r="A28" s="3" t="s">
        <v>44</v>
      </c>
      <c r="B28" s="3"/>
      <c r="C28" s="3"/>
      <c r="D28" s="25">
        <f>D31-D23</f>
        <v>69761647</v>
      </c>
      <c r="E28" s="25">
        <f>E31-E23</f>
        <v>98928999</v>
      </c>
      <c r="F28" s="25">
        <f>F31-F23</f>
        <v>179259153.60000002</v>
      </c>
      <c r="G28" s="25">
        <f>G31-G23</f>
        <v>221114284.43200004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  <c r="O28" s="3"/>
    </row>
    <row r="29" spans="1:15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5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0">E31*1.07</f>
        <v>237937697.60000002</v>
      </c>
      <c r="G31" s="13">
        <f t="shared" si="0"/>
        <v>254593336.43200004</v>
      </c>
      <c r="H31" s="14">
        <f t="shared" si="0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5">
      <c r="A32" s="10" t="s">
        <v>37</v>
      </c>
      <c r="B32" s="11"/>
      <c r="C32" s="11"/>
      <c r="D32" s="12">
        <v>195945000</v>
      </c>
      <c r="E32" s="13">
        <f t="shared" ref="E32:H35" si="1">D32*1.07</f>
        <v>209661150</v>
      </c>
      <c r="F32" s="13">
        <f t="shared" si="1"/>
        <v>224337430.5</v>
      </c>
      <c r="G32" s="13">
        <f t="shared" si="1"/>
        <v>240041050.63500002</v>
      </c>
      <c r="H32" s="14">
        <f t="shared" si="1"/>
        <v>256843924.17945004</v>
      </c>
      <c r="I32" s="3"/>
      <c r="J32" s="45" t="s">
        <v>524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1"/>
        <v>201047650</v>
      </c>
      <c r="F33" s="13">
        <f t="shared" si="1"/>
        <v>215120985.5</v>
      </c>
      <c r="G33" s="13">
        <f t="shared" si="1"/>
        <v>230179454.48500001</v>
      </c>
      <c r="H33" s="14">
        <f t="shared" si="1"/>
        <v>246292016.29895002</v>
      </c>
      <c r="I33" s="3"/>
      <c r="J33" s="3"/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1"/>
        <v>165472290</v>
      </c>
      <c r="F34" s="13">
        <f t="shared" si="1"/>
        <v>177055350.30000001</v>
      </c>
      <c r="G34" s="13">
        <f t="shared" si="1"/>
        <v>189449224.82100001</v>
      </c>
      <c r="H34" s="14">
        <f t="shared" si="1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1"/>
        <v>148924740</v>
      </c>
      <c r="F35" s="18">
        <f t="shared" si="1"/>
        <v>159349471.80000001</v>
      </c>
      <c r="G35" s="18">
        <f t="shared" si="1"/>
        <v>170503934.82600003</v>
      </c>
      <c r="H35" s="19">
        <f t="shared" si="1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55" priority="1" operator="lessThan">
      <formula>0</formula>
    </cfRule>
    <cfRule type="cellIs" dxfId="54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689C8-A814-4043-B1A1-836EFD92AA4E}">
  <dimension ref="A1:O35"/>
  <sheetViews>
    <sheetView zoomScale="82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33203125" style="55" customWidth="1"/>
    <col min="10" max="14" width="20.83203125" style="55" customWidth="1"/>
    <col min="15" max="15" width="3.5" style="55" customWidth="1"/>
    <col min="16" max="16384" width="10.83203125" style="55"/>
  </cols>
  <sheetData>
    <row r="1" spans="1:15" ht="47">
      <c r="A1" s="56" t="s">
        <v>15</v>
      </c>
      <c r="B1" s="56" t="s">
        <v>16</v>
      </c>
      <c r="C1" s="56" t="s">
        <v>17</v>
      </c>
      <c r="D1" s="56" t="s">
        <v>0</v>
      </c>
      <c r="E1" s="56" t="s">
        <v>1</v>
      </c>
      <c r="F1" s="56" t="s">
        <v>2</v>
      </c>
      <c r="G1" s="56" t="s">
        <v>3</v>
      </c>
      <c r="H1" s="56" t="s">
        <v>4</v>
      </c>
      <c r="I1" s="3"/>
      <c r="J1" s="3"/>
      <c r="K1" s="3"/>
      <c r="L1" s="30" t="str">
        <f>IF(D24&gt;0,"Under the Cap",IF(D25&gt;0,"Over the Cap but Under the Tax",IF(D26&gt;0,"Luxury Tax Team",IF(D27&gt;0,"First Apron Team","Second Apron Team"))))</f>
        <v>Under the Cap</v>
      </c>
      <c r="M1" s="3"/>
      <c r="N1" s="3"/>
      <c r="O1" s="3"/>
    </row>
    <row r="2" spans="1:15" ht="34">
      <c r="A2" s="2" t="s">
        <v>462</v>
      </c>
      <c r="B2" s="2" t="s">
        <v>7</v>
      </c>
      <c r="C2" s="2">
        <v>34</v>
      </c>
      <c r="D2" s="22">
        <v>33296296</v>
      </c>
      <c r="E2" s="2"/>
      <c r="F2" s="2"/>
      <c r="G2" s="2"/>
      <c r="H2" s="2"/>
      <c r="I2" s="3"/>
      <c r="J2" s="128" t="s">
        <v>34</v>
      </c>
      <c r="K2" s="128"/>
      <c r="L2" s="128"/>
      <c r="M2" s="128"/>
      <c r="N2" s="128"/>
      <c r="O2" s="3"/>
    </row>
    <row r="3" spans="1:15">
      <c r="A3" s="2" t="s">
        <v>463</v>
      </c>
      <c r="B3" s="2" t="s">
        <v>8</v>
      </c>
      <c r="C3" s="2">
        <v>34</v>
      </c>
      <c r="D3" s="22">
        <v>30666666</v>
      </c>
      <c r="E3" s="2"/>
      <c r="F3" s="2"/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464</v>
      </c>
      <c r="B4" s="2" t="s">
        <v>7</v>
      </c>
      <c r="C4" s="2">
        <v>26</v>
      </c>
      <c r="D4" s="22">
        <v>13975000</v>
      </c>
      <c r="E4" s="22">
        <v>13975000</v>
      </c>
      <c r="F4" s="22">
        <v>13025000</v>
      </c>
      <c r="G4" s="50">
        <v>13025000</v>
      </c>
      <c r="H4" s="2"/>
      <c r="I4" s="3"/>
      <c r="J4" s="7" t="str" cm="1">
        <f t="array" ref="J4">IFERROR(INDEX($A$2:$A$19,SMALL(IF($B$2:$B$19="PG",ROW($B$2:$B$19)-1),ROW(A1))),"")</f>
        <v>Bub Carrington</v>
      </c>
      <c r="K4" s="3" t="str" cm="1">
        <f t="array" ref="K4">IFERROR(INDEX($A$2:$A$19,SMALL(IF($B$2:$B$19="SG",ROW($B$2:$B$19)-1),ROW(A1))),"")</f>
        <v>C.J. McCollum</v>
      </c>
      <c r="L4" s="3" t="str" cm="1">
        <f t="array" ref="L4">IFERROR(INDEX($A$2:$A$19,SMALL(IF($B$2:$B$19="SF",ROW($B$2:$B$19)-1),ROW(A1))),"")</f>
        <v>Khris Middleton</v>
      </c>
      <c r="M4" s="3" t="str" cm="1">
        <f t="array" ref="M4">IFERROR(INDEX($A$2:$A$19,SMALL(IF($B$2:$B$19="PF",ROW($B$2:$B$19)-1),ROW(A1))),"")</f>
        <v>Alex Sarr</v>
      </c>
      <c r="N4" s="3" t="str" cm="1">
        <f t="array" ref="N4">IFERROR(INDEX($A$2:$A$19,SMALL(IF($B$2:$B$19="C",ROW($B$2:$B$19)-1),ROW(A1))),"")</f>
        <v>Tristan Vukcevic</v>
      </c>
      <c r="O4" s="3"/>
    </row>
    <row r="5" spans="1:15">
      <c r="A5" s="2" t="s">
        <v>465</v>
      </c>
      <c r="B5" s="2" t="s">
        <v>6</v>
      </c>
      <c r="C5" s="2">
        <v>20</v>
      </c>
      <c r="D5" s="22">
        <v>11808240</v>
      </c>
      <c r="E5" s="50">
        <v>12370680</v>
      </c>
      <c r="F5" s="50">
        <v>15611798</v>
      </c>
      <c r="G5" s="2" t="s">
        <v>14</v>
      </c>
      <c r="H5" s="2"/>
      <c r="I5" s="3"/>
      <c r="J5" s="7" t="str" cm="1">
        <f t="array" ref="J5">IFERROR(INDEX($A$2:$A$19,SMALL(IF($B$2:$B$19="PG",ROW($B$2:$B$19)-1),ROW(A2))),"")</f>
        <v>AJ Johnson</v>
      </c>
      <c r="K5" s="3" t="str" cm="1">
        <f t="array" ref="K5">IFERROR(INDEX($A$2:$A$19,SMALL(IF($B$2:$B$19="SG",ROW($B$2:$B$19)-1),ROW(A2))),"")</f>
        <v>Tre Johnson</v>
      </c>
      <c r="L5" s="3" t="str" cm="1">
        <f t="array" ref="L5">IFERROR(INDEX($A$2:$A$19,SMALL(IF($B$2:$B$19="SF",ROW($B$2:$B$19)-1),ROW(A2))),"")</f>
        <v>Corey Kispert</v>
      </c>
      <c r="M5" s="3" t="str" cm="1">
        <f t="array" ref="M5">IFERROR(INDEX($A$2:$A$19,SMALL(IF($B$2:$B$19="PF",ROW($B$2:$B$19)-1),ROW(A2))),"")</f>
        <v>Marvin Bagley III</v>
      </c>
      <c r="N5" s="3" t="str" cm="1">
        <f t="array" ref="N5">IFERROR(INDEX($A$2:$A$19,SMALL(IF($B$2:$B$19="C",ROW($B$2:$B$19)-1),ROW(A2))),"")</f>
        <v/>
      </c>
      <c r="O5" s="3"/>
    </row>
    <row r="6" spans="1:15">
      <c r="A6" s="2" t="s">
        <v>466</v>
      </c>
      <c r="B6" s="2" t="s">
        <v>8</v>
      </c>
      <c r="C6" s="2">
        <v>19</v>
      </c>
      <c r="D6" s="22">
        <v>8237640</v>
      </c>
      <c r="E6" s="22">
        <v>8649600</v>
      </c>
      <c r="F6" s="50">
        <v>9061680</v>
      </c>
      <c r="G6" s="50">
        <v>11490211</v>
      </c>
      <c r="H6" s="2" t="s">
        <v>14</v>
      </c>
      <c r="I6" s="3"/>
      <c r="J6" s="7" t="str" cm="1">
        <f t="array" ref="J6">IFERROR(INDEX($A$2:$A$19,SMALL(IF($B$2:$B$19="PG",ROW($B$2:$B$19)-1),ROW(A3))),"")</f>
        <v/>
      </c>
      <c r="K6" s="3" t="str" cm="1">
        <f t="array" ref="K6">IFERROR(INDEX($A$2:$A$19,SMALL(IF($B$2:$B$19="SG",ROW($B$2:$B$19)-1),ROW(A3))),"")</f>
        <v>Malaki Branham</v>
      </c>
      <c r="L6" s="3" t="str" cm="1">
        <f t="array" ref="L6">IFERROR(INDEX($A$2:$A$19,SMALL(IF($B$2:$B$19="SF",ROW($B$2:$B$19)-1),ROW(A3))),"")</f>
        <v>Bilal Coulibaly</v>
      </c>
      <c r="M6" s="3" t="str" cm="1">
        <f t="array" ref="M6">IFERROR(INDEX($A$2:$A$19,SMALL(IF($B$2:$B$19="PF",ROW($B$2:$B$19)-1),ROW(A3))),"")</f>
        <v/>
      </c>
      <c r="N6" s="3" t="str" cm="1">
        <f t="array" ref="N6">IFERROR(INDEX($A$2:$A$19,SMALL(IF($B$2:$B$19="C",ROW($B$2:$B$19)-1),ROW(A3))),"")</f>
        <v/>
      </c>
      <c r="O6" s="3"/>
    </row>
    <row r="7" spans="1:15">
      <c r="A7" s="2" t="s">
        <v>467</v>
      </c>
      <c r="B7" s="2" t="s">
        <v>7</v>
      </c>
      <c r="C7" s="2">
        <v>21</v>
      </c>
      <c r="D7" s="22">
        <v>7275600</v>
      </c>
      <c r="E7" s="50">
        <v>9240012</v>
      </c>
      <c r="F7" s="2" t="s">
        <v>14</v>
      </c>
      <c r="G7" s="2"/>
      <c r="H7" s="2"/>
      <c r="I7" s="3"/>
      <c r="J7" s="7" t="str" cm="1">
        <f t="array" ref="J7">IFERROR(INDEX($A$2:$A$19,SMALL(IF($B$2:$B$19="PG",ROW($B$2:$B$19)-1),ROW(A4))),"")</f>
        <v/>
      </c>
      <c r="K7" s="3" t="str" cm="1">
        <f t="array" ref="K7">IFERROR(INDEX($A$2:$A$19,SMALL(IF($B$2:$B$19="SG",ROW($B$2:$B$19)-1),ROW(A4))),"")</f>
        <v>Kyshawn George</v>
      </c>
      <c r="L7" s="3" t="str" cm="1">
        <f t="array" ref="L7">IFERROR(INDEX($A$2:$A$19,SMALL(IF($B$2:$B$19="SF",ROW($B$2:$B$19)-1),ROW(A4))),"")</f>
        <v>Cam Whitmore</v>
      </c>
      <c r="M7" s="3" t="str" cm="1">
        <f t="array" ref="M7">IFERROR(INDEX($A$2:$A$19,SMALL(IF($B$2:$B$19="PF",ROW($B$2:$B$19)-1),ROW(A4))),"")</f>
        <v/>
      </c>
      <c r="N7" s="3" t="str" cm="1">
        <f t="array" ref="N7">IFERROR(INDEX($A$2:$A$19,SMALL(IF($B$2:$B$19="C",ROW($B$2:$B$19)-1),ROW(A4))),"")</f>
        <v/>
      </c>
      <c r="O7" s="3"/>
    </row>
    <row r="8" spans="1:15">
      <c r="A8" s="2" t="s">
        <v>468</v>
      </c>
      <c r="B8" s="2" t="s">
        <v>8</v>
      </c>
      <c r="C8" s="2">
        <v>22</v>
      </c>
      <c r="D8" s="22">
        <v>4962033</v>
      </c>
      <c r="E8" s="2" t="s">
        <v>14</v>
      </c>
      <c r="F8" s="2"/>
      <c r="G8" s="2"/>
      <c r="H8" s="2"/>
      <c r="I8" s="3"/>
      <c r="J8" s="7" t="str" cm="1">
        <f t="array" ref="J8">IFERROR(INDEX($A$2:$A$19,SMALL(IF($B$2:$B$19="PG",ROW($B$2:$B$19)-1),ROW(A5))),"")</f>
        <v/>
      </c>
      <c r="K8" s="3" t="str" cm="1">
        <f t="array" ref="K8">IFERROR(INDEX($A$2:$A$19,SMALL(IF($B$2:$B$19="SG",ROW($B$2:$B$19)-1),ROW(A5))),"")</f>
        <v/>
      </c>
      <c r="L8" s="3" t="str" cm="1">
        <f t="array" ref="L8">IFERROR(INDEX($A$2:$A$19,SMALL(IF($B$2:$B$19="SF",ROW($B$2:$B$19)-1),ROW(A5))),"")</f>
        <v>Will Riley</v>
      </c>
      <c r="M8" s="3" t="str" cm="1">
        <f t="array" ref="M8">IFERROR(INDEX($A$2:$A$19,SMALL(IF($B$2:$B$19="PF",ROW($B$2:$B$19)-1),ROW(A5))),"")</f>
        <v/>
      </c>
      <c r="N8" s="3" t="str" cm="1">
        <f t="array" ref="N8">IFERROR(INDEX($A$2:$A$19,SMALL(IF($B$2:$B$19="C",ROW($B$2:$B$19)-1),ROW(A5))),"")</f>
        <v/>
      </c>
      <c r="O8" s="3"/>
    </row>
    <row r="9" spans="1:15">
      <c r="A9" s="2" t="s">
        <v>469</v>
      </c>
      <c r="B9" s="2" t="s">
        <v>5</v>
      </c>
      <c r="C9" s="2">
        <v>20</v>
      </c>
      <c r="D9" s="22">
        <v>4677600</v>
      </c>
      <c r="E9" s="50">
        <v>4900560</v>
      </c>
      <c r="F9" s="50">
        <v>7257730</v>
      </c>
      <c r="G9" s="2" t="s">
        <v>14</v>
      </c>
      <c r="H9" s="2"/>
      <c r="I9" s="3"/>
      <c r="J9" s="7" t="str" cm="1">
        <f t="array" ref="J9">IFERROR(INDEX($A$2:$A$19,SMALL(IF($B$2:$B$19="PG",ROW($B$2:$B$19)-1),ROW(A6))),"")</f>
        <v/>
      </c>
      <c r="K9" s="3" t="str" cm="1">
        <f t="array" ref="K9">IFERROR(INDEX($A$2:$A$19,SMALL(IF($B$2:$B$19="SG",ROW($B$2:$B$19)-1),ROW(A6))),"")</f>
        <v/>
      </c>
      <c r="L9" s="3" t="str" cm="1">
        <f t="array" ref="L9">IFERROR(INDEX($A$2:$A$19,SMALL(IF($B$2:$B$19="SF",ROW($B$2:$B$19)-1),ROW(A6))),"")</f>
        <v>Dillon Jones</v>
      </c>
      <c r="M9" s="3" t="str" cm="1">
        <f t="array" ref="M9">IFERROR(INDEX($A$2:$A$19,SMALL(IF($B$2:$B$19="PF",ROW($B$2:$B$19)-1),ROW(A6))),"")</f>
        <v/>
      </c>
      <c r="N9" s="3" t="str" cm="1">
        <f t="array" ref="N9">IFERROR(INDEX($A$2:$A$19,SMALL(IF($B$2:$B$19="C",ROW($B$2:$B$19)-1),ROW(A6))),"")</f>
        <v/>
      </c>
      <c r="O9" s="3"/>
    </row>
    <row r="10" spans="1:15">
      <c r="A10" s="2" t="s">
        <v>470</v>
      </c>
      <c r="B10" s="2" t="s">
        <v>7</v>
      </c>
      <c r="C10" s="2">
        <v>21</v>
      </c>
      <c r="D10" s="22">
        <v>3539760</v>
      </c>
      <c r="E10" s="50">
        <v>5458310</v>
      </c>
      <c r="F10" s="2" t="s">
        <v>14</v>
      </c>
      <c r="G10" s="2"/>
      <c r="H10" s="2"/>
      <c r="I10" s="3"/>
      <c r="J10" s="7" t="str" cm="1">
        <f t="array" ref="J10">IFERROR(INDEX($A$2:$A$19,SMALL(IF($B$2:$B$19="PG",ROW($B$2:$B$19)-1),ROW(A7))),"")</f>
        <v/>
      </c>
      <c r="K10" s="3" t="str" cm="1">
        <f t="array" ref="K10">IFERROR(INDEX($A$2:$A$19,SMALL(IF($B$2:$B$19="SG",ROW($B$2:$B$19)-1),ROW(A7))),"")</f>
        <v/>
      </c>
      <c r="L10" s="3" t="str" cm="1">
        <f t="array" ref="L10">IFERROR(INDEX($A$2:$A$19,SMALL(IF($B$2:$B$19="SF",ROW($B$2:$B$19)-1),ROW(A7))),"")</f>
        <v>Justin Champagnie</v>
      </c>
      <c r="M10" s="3" t="str" cm="1">
        <f t="array" ref="M10">IFERROR(INDEX($A$2:$A$19,SMALL(IF($B$2:$B$19="PF",ROW($B$2:$B$19)-1),ROW(A7))),"")</f>
        <v/>
      </c>
      <c r="N10" s="3" t="str" cm="1">
        <f t="array" ref="N10">IFERROR(INDEX($A$2:$A$19,SMALL(IF($B$2:$B$19="C",ROW($B$2:$B$19)-1),ROW(A7))),"")</f>
        <v/>
      </c>
      <c r="O10" s="3"/>
    </row>
    <row r="11" spans="1:15" ht="47">
      <c r="A11" s="2" t="s">
        <v>471</v>
      </c>
      <c r="B11" s="2" t="s">
        <v>7</v>
      </c>
      <c r="C11" s="2">
        <v>19</v>
      </c>
      <c r="D11" s="22">
        <v>3512520</v>
      </c>
      <c r="E11" s="22">
        <v>3688320</v>
      </c>
      <c r="F11" s="50">
        <v>3864000</v>
      </c>
      <c r="G11" s="50">
        <v>6155352</v>
      </c>
      <c r="H11" s="2" t="s">
        <v>14</v>
      </c>
      <c r="I11" s="3"/>
      <c r="J11" s="96" t="s">
        <v>545</v>
      </c>
      <c r="K11" s="96"/>
      <c r="L11" s="96"/>
      <c r="M11" s="96"/>
      <c r="N11" s="96"/>
      <c r="O11" s="3"/>
    </row>
    <row r="12" spans="1:15">
      <c r="A12" s="2" t="s">
        <v>472</v>
      </c>
      <c r="B12" s="2" t="s">
        <v>5</v>
      </c>
      <c r="C12" s="2">
        <v>21</v>
      </c>
      <c r="D12" s="22">
        <v>3090480</v>
      </c>
      <c r="E12" s="50">
        <v>3237120</v>
      </c>
      <c r="F12" s="50">
        <v>5493394</v>
      </c>
      <c r="G12" s="2" t="s">
        <v>14</v>
      </c>
      <c r="H12" s="2"/>
      <c r="I12" s="3"/>
      <c r="J12" s="7" t="str" cm="1">
        <f t="array" ref="J12">IFERROR(INDEX($A$2:$A$19,SMALL(IF($B$2:$B$19="PG",ROW($B$2:$B$19)-1),ROW(A9))),"")</f>
        <v/>
      </c>
      <c r="K12" s="3" t="str" cm="1">
        <f t="array" ref="K12">IFERROR(INDEX($A$2:$A$19,SMALL(IF($B$2:$B$19="SG",ROW($B$2:$B$19)-1),ROW(A9))),"")</f>
        <v/>
      </c>
      <c r="L12" s="3" t="str" cm="1">
        <f t="array" ref="L12">IFERROR(INDEX($A$2:$A$19,SMALL(IF($B$2:$B$19="SF",ROW($B$2:$B$19)-1),ROW(A9))),"")</f>
        <v/>
      </c>
      <c r="M12" s="3" t="str" cm="1">
        <f t="array" ref="M12">IFERROR(INDEX($A$2:$A$19,SMALL(IF($B$2:$B$19="PF",ROW($B$2:$B$19)-1),ROW(A9))),"")</f>
        <v/>
      </c>
      <c r="N12" s="3" t="str" cm="1">
        <f t="array" ref="N12">IFERROR(INDEX($A$2:$A$19,SMALL(IF($B$2:$B$19="C",ROW($B$2:$B$19)-1),ROW(A9))),"")</f>
        <v/>
      </c>
      <c r="O12" s="3"/>
    </row>
    <row r="13" spans="1:15">
      <c r="A13" s="2" t="s">
        <v>473</v>
      </c>
      <c r="B13" s="2" t="s">
        <v>8</v>
      </c>
      <c r="C13" s="2">
        <v>22</v>
      </c>
      <c r="D13" s="22">
        <v>2966760</v>
      </c>
      <c r="E13" s="50">
        <v>3108000</v>
      </c>
      <c r="F13" s="50">
        <v>5435892</v>
      </c>
      <c r="G13" s="2" t="s">
        <v>14</v>
      </c>
      <c r="H13" s="2"/>
      <c r="I13" s="3"/>
      <c r="J13" s="7" t="str" cm="1">
        <f t="array" ref="J13">IFERROR(INDEX($A$2:$A$19,SMALL(IF($B$2:$B$19="PG",ROW($B$2:$B$19)-1),ROW(A10))),"")</f>
        <v/>
      </c>
      <c r="K13" s="3" t="str" cm="1">
        <f t="array" ref="K13">IFERROR(INDEX($A$2:$A$19,SMALL(IF($B$2:$B$19="SG",ROW($B$2:$B$19)-1),ROW(A10))),"")</f>
        <v/>
      </c>
      <c r="L13" s="3" t="str" cm="1">
        <f t="array" ref="L13">IFERROR(INDEX($A$2:$A$19,SMALL(IF($B$2:$B$19="SF",ROW($B$2:$B$19)-1),ROW(A10))),"")</f>
        <v/>
      </c>
      <c r="M13" s="3" t="str" cm="1">
        <f t="array" ref="M13">IFERROR(INDEX($A$2:$A$19,SMALL(IF($B$2:$B$19="PF",ROW($B$2:$B$19)-1),ROW(A10))),"")</f>
        <v/>
      </c>
      <c r="N13" s="3" t="str" cm="1">
        <f t="array" ref="N13">IFERROR(INDEX($A$2:$A$19,SMALL(IF($B$2:$B$19="C",ROW($B$2:$B$19)-1),ROW(A10))),"")</f>
        <v/>
      </c>
      <c r="O13" s="3"/>
    </row>
    <row r="14" spans="1:15">
      <c r="A14" s="2" t="s">
        <v>474</v>
      </c>
      <c r="B14" s="2" t="s">
        <v>7</v>
      </c>
      <c r="C14" s="2">
        <v>24</v>
      </c>
      <c r="D14" s="22">
        <v>2753280</v>
      </c>
      <c r="E14" s="22">
        <v>2884440</v>
      </c>
      <c r="F14" s="22">
        <v>5200646</v>
      </c>
      <c r="G14" s="2" t="s">
        <v>14</v>
      </c>
      <c r="H14" s="2"/>
      <c r="I14" s="3"/>
      <c r="J14" s="7" t="str" cm="1">
        <f t="array" ref="J14">IFERROR(INDEX($A$2:$A$19,SMALL(IF($B$2:$B$19="PG",ROW($B$2:$B$19)-1),ROW(A11))),"")</f>
        <v/>
      </c>
      <c r="K14" s="3" t="str" cm="1">
        <f t="array" ref="K14">IFERROR(INDEX($A$2:$A$19,SMALL(IF($B$2:$B$19="SG",ROW($B$2:$B$19)-1),ROW(A11))),"")</f>
        <v/>
      </c>
      <c r="L14" s="3" t="str" cm="1">
        <f t="array" ref="L14">IFERROR(INDEX($A$2:$A$19,SMALL(IF($B$2:$B$19="SF",ROW($B$2:$B$19)-1),ROW(A11))),"")</f>
        <v/>
      </c>
      <c r="M14" s="3" t="str" cm="1">
        <f t="array" ref="M14">IFERROR(INDEX($A$2:$A$19,SMALL(IF($B$2:$B$19="PF",ROW($B$2:$B$19)-1),ROW(A11))),"")</f>
        <v/>
      </c>
      <c r="N14" s="3" t="str" cm="1">
        <f t="array" ref="N14">IFERROR(INDEX($A$2:$A$19,SMALL(IF($B$2:$B$19="C",ROW($B$2:$B$19)-1),ROW(A11))),"")</f>
        <v/>
      </c>
      <c r="O14" s="3"/>
    </row>
    <row r="15" spans="1:15">
      <c r="A15" s="2" t="s">
        <v>475</v>
      </c>
      <c r="B15" s="2" t="s">
        <v>7</v>
      </c>
      <c r="C15" s="2">
        <v>24</v>
      </c>
      <c r="D15" s="74">
        <v>2349578</v>
      </c>
      <c r="E15" s="74">
        <v>2667944</v>
      </c>
      <c r="F15" s="50">
        <v>3005085</v>
      </c>
      <c r="G15" s="2"/>
      <c r="H15" s="2"/>
      <c r="I15" s="3"/>
      <c r="J15" s="7" t="str" cm="1">
        <f t="array" ref="J15">IFERROR(INDEX($A$2:$A$19,SMALL(IF($B$2:$B$19="PG",ROW($B$2:$B$19)-1),ROW(A12))),"")</f>
        <v/>
      </c>
      <c r="K15" s="3" t="str" cm="1">
        <f t="array" ref="K15">IFERROR(INDEX($A$2:$A$19,SMALL(IF($B$2:$B$19="SG",ROW($B$2:$B$19)-1),ROW(A12))),"")</f>
        <v/>
      </c>
      <c r="L15" s="3" t="str" cm="1">
        <f t="array" ref="L15">IFERROR(INDEX($A$2:$A$19,SMALL(IF($B$2:$B$19="SF",ROW($B$2:$B$19)-1),ROW(A12))),"")</f>
        <v/>
      </c>
      <c r="M15" s="3"/>
      <c r="N15" s="3" t="str" cm="1">
        <f t="array" ref="N15">IFERROR(INDEX($A$2:$A$19,SMALL(IF($B$2:$B$19="C",ROW($B$2:$B$19)-1),ROW(A12))),"")</f>
        <v/>
      </c>
      <c r="O15" s="3"/>
    </row>
    <row r="16" spans="1:15">
      <c r="A16" s="2" t="s">
        <v>45</v>
      </c>
      <c r="B16" s="2" t="s">
        <v>6</v>
      </c>
      <c r="C16" s="2">
        <v>26</v>
      </c>
      <c r="D16" s="22">
        <v>2296274</v>
      </c>
      <c r="E16" s="2"/>
      <c r="F16" s="2"/>
      <c r="G16" s="2"/>
      <c r="H16" s="2"/>
      <c r="I16" s="3"/>
      <c r="J16" s="7" t="str" cm="1">
        <f t="array" ref="J16">IFERROR(INDEX($A$2:$A$19,SMALL(IF($B$2:$B$19="PG",ROW($B$2:$B$19)-1),ROW(A13))),"")</f>
        <v/>
      </c>
      <c r="K16" s="3" t="str" cm="1">
        <f t="array" ref="K16">IFERROR(INDEX($A$2:$A$19,SMALL(IF($B$2:$B$19="SG",ROW($B$2:$B$19)-1),ROW(A13))),"")</f>
        <v/>
      </c>
      <c r="L16" s="3" t="str" cm="1">
        <f t="array" ref="L16">IFERROR(INDEX($A$2:$A$19,SMALL(IF($B$2:$B$19="SF",ROW($B$2:$B$19)-1),ROW(A13))),"")</f>
        <v/>
      </c>
      <c r="M16" s="3"/>
      <c r="N16" s="3" t="str" cm="1">
        <f t="array" ref="N16">IFERROR(INDEX($A$2:$A$19,SMALL(IF($B$2:$B$19="C",ROW($B$2:$B$19)-1),ROW(A13))),"")</f>
        <v/>
      </c>
      <c r="O16" s="3"/>
    </row>
    <row r="17" spans="1:15">
      <c r="A17" s="2" t="s">
        <v>476</v>
      </c>
      <c r="B17" s="2" t="s">
        <v>13</v>
      </c>
      <c r="C17" s="2">
        <v>22</v>
      </c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IFERROR(INDEX($A$2:$A$19,SMALL(IF($B$2:$B$19="PG",ROW($B$2:$B$19)-1),ROW(A14))),"")</f>
        <v/>
      </c>
      <c r="K17" s="3"/>
      <c r="L17" s="3" t="str" cm="1">
        <f t="array" ref="L17">IFERROR(INDEX($A$2:$A$19,SMALL(IF($B$2:$B$19="SF",ROW($B$2:$B$19)-1),ROW(A14))),"")</f>
        <v/>
      </c>
      <c r="M17" s="3"/>
      <c r="N17" s="3" t="str" cm="1">
        <f t="array" ref="N17">IFERROR(INDEX($A$2:$A$19,SMALL(IF($B$2:$B$19="C",ROW($B$2:$B$19)-1),ROW(A14))),"")</f>
        <v/>
      </c>
      <c r="O17" s="3"/>
    </row>
    <row r="18" spans="1:15">
      <c r="A18" s="2" t="s">
        <v>477</v>
      </c>
      <c r="B18" s="2" t="s">
        <v>9</v>
      </c>
      <c r="C18" s="2">
        <v>22</v>
      </c>
      <c r="D18" s="2" t="s">
        <v>10</v>
      </c>
      <c r="E18" s="2" t="s">
        <v>14</v>
      </c>
      <c r="F18" s="2"/>
      <c r="G18" s="2"/>
      <c r="H18" s="2"/>
      <c r="I18" s="3"/>
      <c r="J18" s="7" t="str" cm="1">
        <f t="array" ref="J18">IFERROR(INDEX($A$2:$A$19,SMALL(IF($B$2:$B$19="PG",ROW($B$2:$B$19)-1),ROW(#REF!))),"")</f>
        <v/>
      </c>
      <c r="K18" s="3"/>
      <c r="L18" s="3" t="str" cm="1">
        <f t="array" ref="L18">IFERROR(INDEX($A$2:$A$19,SMALL(IF($B$2:$B$19="SF",ROW($B$2:$B$19)-1),ROW(#REF!))),"")</f>
        <v/>
      </c>
      <c r="M18" s="3"/>
      <c r="N18" s="3" t="str" cm="1">
        <f t="array" ref="N18">IFERROR(INDEX($A$2:$A$19,SMALL(IF($B$2:$B$19="C",ROW($B$2:$B$19)-1),ROW(#REF!))),"")</f>
        <v/>
      </c>
      <c r="O18" s="3"/>
    </row>
    <row r="19" spans="1:15">
      <c r="A19" s="2" t="s">
        <v>478</v>
      </c>
      <c r="B19" s="2" t="s">
        <v>12</v>
      </c>
      <c r="C19" s="2">
        <v>24</v>
      </c>
      <c r="D19" s="2" t="s">
        <v>10</v>
      </c>
      <c r="E19" s="2" t="s">
        <v>14</v>
      </c>
      <c r="F19" s="2"/>
      <c r="G19" s="2"/>
      <c r="H19" s="2"/>
      <c r="I19" s="3"/>
      <c r="J19" s="7" t="str" cm="1">
        <f t="array" ref="J19">IFERROR(INDEX($A$2:$A$19,SMALL(IF($B$2:$B$19="PG",ROW($B$2:$B$19)-1),ROW(#REF!))),"")</f>
        <v/>
      </c>
      <c r="K19" s="3"/>
      <c r="L19" s="3" t="str" cm="1">
        <f t="array" ref="L19">IFERROR(INDEX($A$2:$A$19,SMALL(IF($B$2:$B$19="SF",ROW($B$2:$B$19)-1),ROW(#REF!))),"")</f>
        <v/>
      </c>
      <c r="M19" s="3"/>
      <c r="N19" s="3" t="str" cm="1">
        <f t="array" ref="N19">IFERROR(INDEX($A$2:$A$19,SMALL(IF($B$2:$B$19="C",ROW($B$2:$B$19)-1),ROW(#REF!))),"")</f>
        <v/>
      </c>
      <c r="O19" s="3"/>
    </row>
    <row r="20" spans="1:15">
      <c r="A20" s="2" t="s">
        <v>480</v>
      </c>
      <c r="B20" s="2"/>
      <c r="C20" s="2"/>
      <c r="D20" s="22">
        <v>18384313</v>
      </c>
      <c r="E20" s="2"/>
      <c r="F20" s="2"/>
      <c r="G20" s="2"/>
      <c r="H20" s="2"/>
      <c r="I20" s="3"/>
      <c r="J20" s="7"/>
      <c r="K20" s="3"/>
      <c r="L20" s="3"/>
      <c r="M20" s="3"/>
      <c r="N20" s="3"/>
      <c r="O20" s="3"/>
    </row>
    <row r="21" spans="1:15">
      <c r="A21" s="2"/>
      <c r="B21" s="2"/>
      <c r="C21" s="2"/>
      <c r="D21" s="2"/>
      <c r="E21" s="2"/>
      <c r="F21" s="2"/>
      <c r="G21" s="2"/>
      <c r="H21" s="2"/>
      <c r="I21" s="3"/>
      <c r="J21" s="7"/>
      <c r="K21" s="3"/>
      <c r="L21" s="3"/>
      <c r="M21" s="3"/>
      <c r="N21" s="3"/>
      <c r="O21" s="3"/>
    </row>
    <row r="22" spans="1:15">
      <c r="A22" s="3" t="s">
        <v>42</v>
      </c>
      <c r="B22" s="3"/>
      <c r="C22" s="3"/>
      <c r="D22" s="23">
        <f>SUM(D2:D20)</f>
        <v>153792040</v>
      </c>
      <c r="E22" s="23">
        <f>SUM(E2:E19)</f>
        <v>70179986</v>
      </c>
      <c r="F22" s="23">
        <f>SUM(F2:F19)</f>
        <v>67955225</v>
      </c>
      <c r="G22" s="23">
        <f>SUM(G2:G19)</f>
        <v>30670563</v>
      </c>
      <c r="H22" s="23">
        <f>SUM(H2:H19)</f>
        <v>0</v>
      </c>
      <c r="I22" s="3"/>
      <c r="J22" s="7" t="str" cm="1">
        <f t="array" ref="J22">IFERROR(INDEX($A$2:$A$19,SMALL(IF($B$2:$B$19="PG",ROW($B$2:$B$19)-1),ROW(A18))),"")</f>
        <v/>
      </c>
      <c r="K22" s="3"/>
      <c r="L22" s="3" t="str" cm="1">
        <f t="array" ref="L22">IFERROR(INDEX($A$2:$A$19,SMALL(IF($B$2:$B$19="SF",ROW($B$2:$B$19)-1),ROW(A18))),"")</f>
        <v/>
      </c>
      <c r="M22" s="3"/>
      <c r="N22" s="3" t="str" cm="1">
        <f t="array" ref="N22">IFERROR(INDEX($A$2:$A$19,SMALL(IF($B$2:$B$19="C",ROW($B$2:$B$19)-1),ROW(A18))),"")</f>
        <v/>
      </c>
      <c r="O22" s="3"/>
    </row>
    <row r="23" spans="1:15">
      <c r="A23" s="3"/>
      <c r="B23" s="3"/>
      <c r="C23" s="3"/>
      <c r="D23" s="24"/>
      <c r="E23" s="3"/>
      <c r="F23" s="3"/>
      <c r="G23" s="3"/>
      <c r="H23" s="3"/>
      <c r="I23" s="3"/>
      <c r="J23" s="7" t="str" cm="1">
        <f t="array" ref="J23">IFERROR(INDEX($A$2:$A$19,SMALL(IF($B$2:$B$19="PG",ROW($B$2:$B$19)-1),ROW(A19))),"")</f>
        <v/>
      </c>
      <c r="K23" s="3"/>
      <c r="L23" s="3" t="str" cm="1">
        <f t="array" ref="L23">IFERROR(INDEX($A$2:$A$19,SMALL(IF($B$2:$B$19="SF",ROW($B$2:$B$19)-1),ROW(A19))),"")</f>
        <v/>
      </c>
      <c r="M23" s="3"/>
      <c r="N23" s="3" t="str" cm="1">
        <f t="array" ref="N23">IFERROR(INDEX($A$2:$A$19,SMALL(IF($B$2:$B$19="C",ROW($B$2:$B$19)-1),ROW(A19))),"")</f>
        <v/>
      </c>
      <c r="O23" s="3"/>
    </row>
    <row r="24" spans="1:15">
      <c r="A24" s="3" t="s">
        <v>40</v>
      </c>
      <c r="B24" s="3"/>
      <c r="C24" s="3"/>
      <c r="D24" s="25">
        <f>D33-D22</f>
        <v>854960</v>
      </c>
      <c r="E24" s="25">
        <f>E33-E22</f>
        <v>95292304</v>
      </c>
      <c r="F24" s="25">
        <f>F33-F22</f>
        <v>109100125.30000001</v>
      </c>
      <c r="G24" s="25">
        <f>G33-G22</f>
        <v>158778661.82100001</v>
      </c>
      <c r="H24" s="25">
        <f>H33-H22</f>
        <v>202710670.55847001</v>
      </c>
      <c r="I24" s="3"/>
      <c r="J24" s="7" t="str" cm="1">
        <f t="array" ref="J24">IFERROR(INDEX($A$2:$A$19,SMALL(IF($B$2:$B$19="PG",ROW($B$2:$B$19)-1),ROW(#REF!))),"")</f>
        <v/>
      </c>
      <c r="K24" s="3"/>
      <c r="L24" s="3"/>
      <c r="M24" s="3"/>
      <c r="N24" s="3" t="str" cm="1">
        <f t="array" ref="N24">IFERROR(INDEX($A$2:$A$19,SMALL(IF($B$2:$B$19="C",ROW($B$2:$B$19)-1),ROW(#REF!))),"")</f>
        <v/>
      </c>
      <c r="O24" s="3"/>
    </row>
    <row r="25" spans="1:15">
      <c r="A25" s="3" t="s">
        <v>41</v>
      </c>
      <c r="B25" s="3"/>
      <c r="C25" s="3"/>
      <c r="D25" s="25">
        <f>D32-D22</f>
        <v>34102960</v>
      </c>
      <c r="E25" s="25">
        <f>E32-E22</f>
        <v>130867664</v>
      </c>
      <c r="F25" s="25">
        <f>F32-F22</f>
        <v>147165760.5</v>
      </c>
      <c r="G25" s="25">
        <f>G32-G22</f>
        <v>199508891.48500001</v>
      </c>
      <c r="H25" s="25">
        <f>H32-H22</f>
        <v>246292016.29895002</v>
      </c>
      <c r="I25" s="3"/>
      <c r="J25" s="7" t="str" cm="1">
        <f t="array" ref="J25">IFERROR(INDEX($A$2:$A$19,SMALL(IF($B$2:$B$19="PG",ROW($B$2:$B$19)-1),ROW(A22))),"")</f>
        <v/>
      </c>
      <c r="K25" s="3"/>
      <c r="L25" s="3"/>
      <c r="M25" s="3"/>
      <c r="N25" s="3" t="str" cm="1">
        <f t="array" ref="N25">IFERROR(INDEX($A$2:$A$19,SMALL(IF($B$2:$B$19="C",ROW($B$2:$B$19)-1),ROW(A22))),"")</f>
        <v/>
      </c>
      <c r="O25" s="3"/>
    </row>
    <row r="26" spans="1:15">
      <c r="A26" s="3" t="s">
        <v>43</v>
      </c>
      <c r="B26" s="3"/>
      <c r="C26" s="3"/>
      <c r="D26" s="25">
        <f>D31-D22</f>
        <v>42152960</v>
      </c>
      <c r="E26" s="25">
        <f>E31-E22</f>
        <v>139481164</v>
      </c>
      <c r="F26" s="25">
        <f>F31-F22</f>
        <v>156382205.5</v>
      </c>
      <c r="G26" s="25">
        <f>G31-G22</f>
        <v>209370487.63500002</v>
      </c>
      <c r="H26" s="25">
        <f>H31-H22</f>
        <v>256843924.17945004</v>
      </c>
      <c r="I26" s="3"/>
      <c r="J26" s="7" t="str" cm="1">
        <f t="array" ref="J26">IFERROR(INDEX($A$2:$A$19,SMALL(IF($B$2:$B$19="PG",ROW($B$2:$B$19)-1),ROW(A23))),"")</f>
        <v/>
      </c>
      <c r="K26" s="3"/>
      <c r="L26" s="3"/>
      <c r="M26" s="3"/>
      <c r="N26" s="3"/>
      <c r="O26" s="3"/>
    </row>
    <row r="27" spans="1:15">
      <c r="A27" s="3" t="s">
        <v>44</v>
      </c>
      <c r="B27" s="3"/>
      <c r="C27" s="3"/>
      <c r="D27" s="25">
        <f>D30-D22</f>
        <v>54031960</v>
      </c>
      <c r="E27" s="25">
        <f>E30-E22</f>
        <v>152191694</v>
      </c>
      <c r="F27" s="25">
        <f>F30-F22</f>
        <v>169982472.60000002</v>
      </c>
      <c r="G27" s="25">
        <f>G30-G22</f>
        <v>223922773.43200004</v>
      </c>
      <c r="H27" s="25">
        <f>H30-H22</f>
        <v>272414869.98224008</v>
      </c>
      <c r="I27" s="3"/>
      <c r="J27" s="7" t="str" cm="1">
        <f t="array" ref="J27">IFERROR(INDEX($A$2:$A$19,SMALL(IF($B$2:$B$19="PG",ROW($B$2:$B$19)-1),ROW(A24))),"")</f>
        <v/>
      </c>
      <c r="K27" s="3"/>
      <c r="L27" s="3"/>
      <c r="M27" s="3"/>
      <c r="N27" s="3"/>
      <c r="O27" s="3"/>
    </row>
    <row r="28" spans="1:15" ht="20" thickBo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ht="24">
      <c r="A29" s="93" t="s">
        <v>479</v>
      </c>
      <c r="B29" s="94"/>
      <c r="C29" s="94"/>
      <c r="D29" s="94"/>
      <c r="E29" s="94"/>
      <c r="F29" s="94"/>
      <c r="G29" s="94"/>
      <c r="H29" s="95"/>
      <c r="I29" s="3"/>
      <c r="J29" s="44" t="s">
        <v>521</v>
      </c>
      <c r="K29" s="3"/>
      <c r="L29" s="3"/>
      <c r="M29" s="3"/>
      <c r="N29" s="3"/>
      <c r="O29" s="3"/>
    </row>
    <row r="30" spans="1:15">
      <c r="A30" s="10" t="s">
        <v>36</v>
      </c>
      <c r="B30" s="11"/>
      <c r="C30" s="11"/>
      <c r="D30" s="12">
        <v>207824000</v>
      </c>
      <c r="E30" s="13">
        <f>D30*1.07</f>
        <v>222371680</v>
      </c>
      <c r="F30" s="13">
        <f t="shared" ref="F30:H30" si="0">E30*1.07</f>
        <v>237937697.60000002</v>
      </c>
      <c r="G30" s="13">
        <f t="shared" si="0"/>
        <v>254593336.43200004</v>
      </c>
      <c r="H30" s="14">
        <f t="shared" si="0"/>
        <v>272414869.98224008</v>
      </c>
      <c r="I30" s="3"/>
      <c r="J30" s="46" t="s">
        <v>522</v>
      </c>
      <c r="K30" s="3"/>
      <c r="L30" s="3"/>
      <c r="M30" s="3"/>
      <c r="N30" s="3"/>
      <c r="O30" s="3"/>
    </row>
    <row r="31" spans="1:15">
      <c r="A31" s="10" t="s">
        <v>37</v>
      </c>
      <c r="B31" s="11"/>
      <c r="C31" s="11"/>
      <c r="D31" s="12">
        <v>195945000</v>
      </c>
      <c r="E31" s="13">
        <f t="shared" ref="E31:H34" si="1">D31*1.07</f>
        <v>209661150</v>
      </c>
      <c r="F31" s="13">
        <f t="shared" si="1"/>
        <v>224337430.5</v>
      </c>
      <c r="G31" s="13">
        <f t="shared" si="1"/>
        <v>240041050.63500002</v>
      </c>
      <c r="H31" s="14">
        <f t="shared" si="1"/>
        <v>256843924.17945004</v>
      </c>
      <c r="I31" s="3"/>
      <c r="J31" s="45" t="s">
        <v>524</v>
      </c>
      <c r="K31" s="3"/>
      <c r="L31" s="3"/>
      <c r="M31" s="3"/>
      <c r="N31" s="3"/>
      <c r="O31" s="3"/>
    </row>
    <row r="32" spans="1:15">
      <c r="A32" s="10" t="s">
        <v>38</v>
      </c>
      <c r="B32" s="11"/>
      <c r="C32" s="11"/>
      <c r="D32" s="12">
        <v>187895000</v>
      </c>
      <c r="E32" s="13">
        <f t="shared" si="1"/>
        <v>201047650</v>
      </c>
      <c r="F32" s="13">
        <f t="shared" si="1"/>
        <v>215120985.5</v>
      </c>
      <c r="G32" s="13">
        <f t="shared" si="1"/>
        <v>230179454.48500001</v>
      </c>
      <c r="H32" s="14">
        <f t="shared" si="1"/>
        <v>246292016.29895002</v>
      </c>
      <c r="I32" s="3"/>
      <c r="J32" s="3"/>
      <c r="K32" s="3"/>
      <c r="L32" s="3"/>
      <c r="M32" s="3"/>
      <c r="N32" s="3"/>
      <c r="O32" s="3"/>
    </row>
    <row r="33" spans="1:15">
      <c r="A33" s="10" t="s">
        <v>39</v>
      </c>
      <c r="B33" s="11"/>
      <c r="C33" s="11"/>
      <c r="D33" s="12">
        <v>154647000</v>
      </c>
      <c r="E33" s="13">
        <f t="shared" si="1"/>
        <v>165472290</v>
      </c>
      <c r="F33" s="13">
        <f t="shared" si="1"/>
        <v>177055350.30000001</v>
      </c>
      <c r="G33" s="13">
        <f t="shared" si="1"/>
        <v>189449224.82100001</v>
      </c>
      <c r="H33" s="14">
        <f t="shared" si="1"/>
        <v>202710670.55847001</v>
      </c>
      <c r="I33" s="3"/>
      <c r="J33" s="3"/>
      <c r="K33" s="3"/>
      <c r="L33" s="3"/>
      <c r="M33" s="3"/>
      <c r="N33" s="3"/>
      <c r="O33" s="3"/>
    </row>
    <row r="34" spans="1:15" ht="20" thickBot="1">
      <c r="A34" s="15" t="s">
        <v>35</v>
      </c>
      <c r="B34" s="16"/>
      <c r="C34" s="16"/>
      <c r="D34" s="17">
        <v>139182000</v>
      </c>
      <c r="E34" s="18">
        <f t="shared" si="1"/>
        <v>148924740</v>
      </c>
      <c r="F34" s="18">
        <f t="shared" si="1"/>
        <v>159349471.80000001</v>
      </c>
      <c r="G34" s="18">
        <f t="shared" si="1"/>
        <v>170503934.82600003</v>
      </c>
      <c r="H34" s="19">
        <f t="shared" si="1"/>
        <v>182439210.26382005</v>
      </c>
      <c r="I34" s="3"/>
      <c r="J34" s="3"/>
      <c r="K34" s="3"/>
      <c r="L34" s="3"/>
      <c r="M34" s="3"/>
      <c r="N34" s="3"/>
      <c r="O34" s="3"/>
    </row>
    <row r="35" spans="1:1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</sheetData>
  <mergeCells count="3">
    <mergeCell ref="J2:N2"/>
    <mergeCell ref="A29:H29"/>
    <mergeCell ref="J11:N11"/>
  </mergeCells>
  <conditionalFormatting sqref="D24:H27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46FAE-A48E-A941-A718-6EDBB45D9A3A}">
  <dimension ref="A1:O37"/>
  <sheetViews>
    <sheetView zoomScale="75" workbookViewId="0">
      <selection activeCell="K15" sqref="K15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33203125" style="55" customWidth="1"/>
    <col min="10" max="14" width="20.83203125" style="55" customWidth="1"/>
    <col min="15" max="15" width="2.5" style="55" customWidth="1"/>
    <col min="16" max="16384" width="10.83203125" style="55"/>
  </cols>
  <sheetData>
    <row r="1" spans="1:15" ht="47">
      <c r="A1" s="70" t="s">
        <v>15</v>
      </c>
      <c r="B1" s="70" t="s">
        <v>16</v>
      </c>
      <c r="C1" s="70" t="s">
        <v>17</v>
      </c>
      <c r="D1" s="70" t="s">
        <v>0</v>
      </c>
      <c r="E1" s="70" t="s">
        <v>1</v>
      </c>
      <c r="F1" s="70" t="s">
        <v>2</v>
      </c>
      <c r="G1" s="70" t="s">
        <v>3</v>
      </c>
      <c r="H1" s="70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Over the Cap but Under the Tax</v>
      </c>
      <c r="M1" s="3"/>
      <c r="N1" s="3"/>
      <c r="O1" s="3"/>
    </row>
    <row r="2" spans="1:15" ht="34">
      <c r="A2" s="2" t="s">
        <v>91</v>
      </c>
      <c r="B2" s="2" t="s">
        <v>5</v>
      </c>
      <c r="C2" s="2">
        <v>24</v>
      </c>
      <c r="D2" s="22">
        <v>37958760</v>
      </c>
      <c r="E2" s="22">
        <v>40770520</v>
      </c>
      <c r="F2" s="22">
        <v>43582280</v>
      </c>
      <c r="G2" s="22">
        <v>46394040</v>
      </c>
      <c r="H2" s="2"/>
      <c r="I2" s="2"/>
      <c r="J2" s="99" t="s">
        <v>34</v>
      </c>
      <c r="K2" s="99"/>
      <c r="L2" s="99"/>
      <c r="M2" s="99"/>
      <c r="N2" s="99"/>
      <c r="O2" s="3"/>
    </row>
    <row r="3" spans="1:15">
      <c r="A3" s="2" t="s">
        <v>92</v>
      </c>
      <c r="B3" s="2" t="s">
        <v>7</v>
      </c>
      <c r="C3" s="2">
        <v>27</v>
      </c>
      <c r="D3" s="22">
        <v>25000000</v>
      </c>
      <c r="E3" s="22">
        <v>22826087</v>
      </c>
      <c r="F3" s="2"/>
      <c r="G3" s="2"/>
      <c r="H3" s="2"/>
      <c r="I3" s="2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93</v>
      </c>
      <c r="B4" s="2" t="s">
        <v>5</v>
      </c>
      <c r="C4" s="2">
        <v>27</v>
      </c>
      <c r="D4" s="22">
        <v>18975000</v>
      </c>
      <c r="E4" s="2"/>
      <c r="F4" s="2"/>
      <c r="G4" s="2"/>
      <c r="H4" s="2"/>
      <c r="I4" s="2"/>
      <c r="J4" s="7" t="str" cm="1">
        <f t="array" ref="J4">IFERROR(INDEX($A$2:$A$22,SMALL(IF($B$2:$B$22="PG",ROW($B$2:$B$22)-1),ROW(A1))),"")</f>
        <v>LaMelo Ball</v>
      </c>
      <c r="K4" s="3" t="str" cm="1">
        <f t="array" ref="K4">IFERROR(INDEX($A$2:$A$22,SMALL(IF($B$2:$B$22="SG",ROW($B$2:$B$22)-1),ROW(A1))),"")</f>
        <v>Josh Green</v>
      </c>
      <c r="L4" s="3" t="str" cm="1">
        <f t="array" ref="L4">IFERROR(INDEX($A$2:$A$22,SMALL(IF($B$2:$B$22="SF",ROW($B$2:$B$22)-1),ROW(A1))),"")</f>
        <v>Miles Bridges</v>
      </c>
      <c r="M4" s="3" t="str" cm="1">
        <f t="array" ref="M4">IFERROR(INDEX($A$2:$A$22,SMALL(IF($B$2:$B$22="PF",ROW($B$2:$B$22)-1),ROW(A1))),"")</f>
        <v>Grant Williams</v>
      </c>
      <c r="N4" s="3" t="str" cm="1">
        <f t="array" ref="N4">IFERROR(INDEX($A$2:$A$22,SMALL(IF($B$2:$B$22="C",ROW($B$2:$B$22)-1),ROW(A1))),"")</f>
        <v>Mason Plumlee</v>
      </c>
      <c r="O4" s="3"/>
    </row>
    <row r="5" spans="1:15">
      <c r="A5" s="2" t="s">
        <v>94</v>
      </c>
      <c r="B5" s="2" t="s">
        <v>8</v>
      </c>
      <c r="C5" s="2">
        <v>25</v>
      </c>
      <c r="D5" s="22">
        <v>13666667</v>
      </c>
      <c r="E5" s="22">
        <v>14679012</v>
      </c>
      <c r="F5" s="2"/>
      <c r="G5" s="2"/>
      <c r="H5" s="2"/>
      <c r="I5" s="2"/>
      <c r="J5" s="7" t="str" cm="1">
        <f t="array" ref="J5">IFERROR(INDEX($A$2:$A$22,SMALL(IF($B$2:$B$22="PG",ROW($B$2:$B$22)-1),ROW(A2))),"")</f>
        <v>Collin Sexton</v>
      </c>
      <c r="K5" s="3" t="str" cm="1">
        <f t="array" ref="K5">IFERROR(INDEX($A$2:$A$22,SMALL(IF($B$2:$B$22="SG",ROW($B$2:$B$22)-1),ROW(A2))),"")</f>
        <v>Pat Connaughton</v>
      </c>
      <c r="L5" s="3" t="str" cm="1">
        <f t="array" ref="L5">IFERROR(INDEX($A$2:$A$22,SMALL(IF($B$2:$B$22="SF",ROW($B$2:$B$22)-1),ROW(A2))),"")</f>
        <v>Brandon Miller</v>
      </c>
      <c r="M5" s="3" t="str" cm="1">
        <f t="array" ref="M5">IFERROR(INDEX($A$2:$A$22,SMALL(IF($B$2:$B$22="PF",ROW($B$2:$B$22)-1),ROW(A2))),"")</f>
        <v>Tidjane Salaun</v>
      </c>
      <c r="N5" s="3" t="str" cm="1">
        <f t="array" ref="N5">IFERROR(INDEX($A$2:$A$22,SMALL(IF($B$2:$B$22="C",ROW($B$2:$B$22)-1),ROW(A2))),"")</f>
        <v>Ryan Kalkbrenner</v>
      </c>
      <c r="O5" s="3"/>
    </row>
    <row r="6" spans="1:15">
      <c r="A6" s="2" t="s">
        <v>95</v>
      </c>
      <c r="B6" s="2" t="s">
        <v>6</v>
      </c>
      <c r="C6" s="2">
        <v>27</v>
      </c>
      <c r="D6" s="22">
        <v>13645500</v>
      </c>
      <c r="E6" s="22">
        <v>14265750</v>
      </c>
      <c r="F6" s="2"/>
      <c r="G6" s="2"/>
      <c r="H6" s="2"/>
      <c r="I6" s="2"/>
      <c r="J6" s="7" t="str" cm="1">
        <f t="array" ref="J6">IFERROR(INDEX($A$2:$A$22,SMALL(IF($B$2:$B$22="PG",ROW($B$2:$B$22)-1),ROW(A3))),"")</f>
        <v>Tre Mann</v>
      </c>
      <c r="K6" s="3" t="str" cm="1">
        <f t="array" ref="K6">IFERROR(INDEX($A$2:$A$22,SMALL(IF($B$2:$B$22="SG",ROW($B$2:$B$22)-1),ROW(A3))),"")</f>
        <v>DaQuan Jeffries</v>
      </c>
      <c r="L6" s="3" t="str" cm="1">
        <f t="array" ref="L6">IFERROR(INDEX($A$2:$A$22,SMALL(IF($B$2:$B$22="SF",ROW($B$2:$B$22)-1),ROW(A3))),"")</f>
        <v>Kon Knueppel</v>
      </c>
      <c r="M6" s="3" t="str" cm="1">
        <f t="array" ref="M6">IFERROR(INDEX($A$2:$A$22,SMALL(IF($B$2:$B$22="PF",ROW($B$2:$B$22)-1),ROW(A3))),"")</f>
        <v>Moussa Diabate</v>
      </c>
      <c r="N6" s="3" t="str" cm="1">
        <f t="array" ref="N6">IFERROR(INDEX($A$2:$A$22,SMALL(IF($B$2:$B$22="C",ROW($B$2:$B$22)-1),ROW(A3))),"")</f>
        <v/>
      </c>
      <c r="O6" s="3"/>
    </row>
    <row r="7" spans="1:15">
      <c r="A7" s="2" t="s">
        <v>96</v>
      </c>
      <c r="B7" s="2" t="s">
        <v>7</v>
      </c>
      <c r="C7" s="2">
        <v>23</v>
      </c>
      <c r="D7" s="22">
        <v>11968800</v>
      </c>
      <c r="E7" s="50">
        <v>15104626</v>
      </c>
      <c r="F7" s="32" t="s">
        <v>14</v>
      </c>
      <c r="G7" s="2"/>
      <c r="H7" s="2"/>
      <c r="I7" s="2"/>
      <c r="J7" s="7" t="str" cm="1">
        <f t="array" ref="J7">IFERROR(INDEX($A$2:$A$22,SMALL(IF($B$2:$B$22="PG",ROW($B$2:$B$22)-1),ROW(A4))),"")</f>
        <v>Nick Smith Jr.</v>
      </c>
      <c r="K7" s="3" t="str" cm="1">
        <f t="array" ref="K7">IFERROR(INDEX($A$2:$A$22,SMALL(IF($B$2:$B$22="SG",ROW($B$2:$B$22)-1),ROW(A4))),"")</f>
        <v>Antonio Reeves</v>
      </c>
      <c r="L7" s="3" t="str" cm="1">
        <f t="array" ref="L7">IFERROR(INDEX($A$2:$A$22,SMALL(IF($B$2:$B$22="SF",ROW($B$2:$B$22)-1),ROW(A4))),"")</f>
        <v>Liam McNeeley</v>
      </c>
      <c r="M7" s="3" t="str" cm="1">
        <f t="array" ref="M7">IFERROR(INDEX($A$2:$A$22,SMALL(IF($B$2:$B$22="PF",ROW($B$2:$B$22)-1),ROW(A4))),"")</f>
        <v>Drew Peterson</v>
      </c>
      <c r="N7" s="3" t="str" cm="1">
        <f t="array" ref="N7">IFERROR(INDEX($A$2:$A$22,SMALL(IF($B$2:$B$22="C",ROW($B$2:$B$22)-1),ROW(A4))),"")</f>
        <v/>
      </c>
      <c r="O7" s="3"/>
    </row>
    <row r="8" spans="1:15">
      <c r="A8" s="2" t="s">
        <v>97</v>
      </c>
      <c r="B8" s="2" t="s">
        <v>7</v>
      </c>
      <c r="C8" s="2">
        <v>20</v>
      </c>
      <c r="D8" s="22">
        <v>10015680</v>
      </c>
      <c r="E8" s="22">
        <v>10516560</v>
      </c>
      <c r="F8" s="50">
        <v>11017560</v>
      </c>
      <c r="G8" s="50">
        <v>13937214</v>
      </c>
      <c r="H8" s="32" t="s">
        <v>14</v>
      </c>
      <c r="I8" s="2"/>
      <c r="J8" s="7" t="str" cm="1">
        <f t="array" ref="J8">IFERROR(INDEX($A$2:$A$22,SMALL(IF($B$2:$B$22="PG",ROW($B$2:$B$22)-1),ROW(A5))),"")</f>
        <v>Spencer Dinwiddie</v>
      </c>
      <c r="K8" s="3" t="str" cm="1">
        <f t="array" ref="K8">IFERROR(INDEX($A$2:$A$22,SMALL(IF($B$2:$B$22="SG",ROW($B$2:$B$22)-1),ROW(A5))),"")</f>
        <v/>
      </c>
      <c r="L8" s="3" t="str" cm="1">
        <f t="array" ref="L8">IFERROR(INDEX($A$2:$A$22,SMALL(IF($B$2:$B$22="SF",ROW($B$2:$B$22)-1),ROW(A5))),"")</f>
        <v>Sion James</v>
      </c>
      <c r="M8" s="3" t="str" cm="1">
        <f t="array" ref="M8">IFERROR(INDEX($A$2:$A$22,SMALL(IF($B$2:$B$22="PF",ROW($B$2:$B$22)-1),ROW(A5))),"")</f>
        <v/>
      </c>
      <c r="N8" s="3" t="str" cm="1">
        <f t="array" ref="N8">IFERROR(INDEX($A$2:$A$22,SMALL(IF($B$2:$B$22="C",ROW($B$2:$B$22)-1),ROW(A5))),"")</f>
        <v/>
      </c>
      <c r="O8" s="3"/>
    </row>
    <row r="9" spans="1:15">
      <c r="A9" s="2" t="s">
        <v>98</v>
      </c>
      <c r="B9" s="2" t="s">
        <v>8</v>
      </c>
      <c r="C9" s="2">
        <v>33</v>
      </c>
      <c r="D9" s="22">
        <v>9423869</v>
      </c>
      <c r="E9" s="2"/>
      <c r="F9" s="2"/>
      <c r="G9" s="2"/>
      <c r="H9" s="2"/>
      <c r="I9" s="2"/>
      <c r="J9" s="7" t="str" cm="1">
        <f t="array" ref="J9">IFERROR(INDEX($A$2:$A$22,SMALL(IF($B$2:$B$22="PG",ROW($B$2:$B$22)-1),ROW(A6))),"")</f>
        <v>K.J. Simpson</v>
      </c>
      <c r="K9" s="3" t="str" cm="1">
        <f t="array" ref="K9">IFERROR(INDEX($A$2:$A$22,SMALL(IF($B$2:$B$22="SG",ROW($B$2:$B$22)-1),ROW(A6))),"")</f>
        <v/>
      </c>
      <c r="L9" s="3" t="str" cm="1">
        <f t="array" ref="L9">IFERROR(INDEX($A$2:$A$22,SMALL(IF($B$2:$B$22="SF",ROW($B$2:$B$22)-1),ROW(A6))),"")</f>
        <v/>
      </c>
      <c r="M9" s="3" t="str" cm="1">
        <f t="array" ref="M9">IFERROR(INDEX($A$2:$A$22,SMALL(IF($B$2:$B$22="PF",ROW($B$2:$B$22)-1),ROW(A6))),"")</f>
        <v/>
      </c>
      <c r="N9" s="3" t="str" cm="1">
        <f t="array" ref="N9">IFERROR(INDEX($A$2:$A$22,SMALL(IF($B$2:$B$22="C",ROW($B$2:$B$22)-1),ROW(A6))),"")</f>
        <v/>
      </c>
      <c r="O9" s="3"/>
    </row>
    <row r="10" spans="1:15">
      <c r="A10" s="2" t="s">
        <v>99</v>
      </c>
      <c r="B10" s="2" t="s">
        <v>6</v>
      </c>
      <c r="C10" s="2">
        <v>20</v>
      </c>
      <c r="D10" s="22">
        <v>7863240</v>
      </c>
      <c r="E10" s="50">
        <v>8237880</v>
      </c>
      <c r="F10" s="50">
        <v>10445633</v>
      </c>
      <c r="G10" s="32" t="s">
        <v>14</v>
      </c>
      <c r="H10" s="2"/>
      <c r="I10" s="2"/>
      <c r="J10" s="7" t="str" cm="1">
        <f t="array" ref="J10">IFERROR(INDEX($A$2:$A$22,SMALL(IF($B$2:$B$22="PG",ROW($B$2:$B$22)-1),ROW(A7))),"")</f>
        <v/>
      </c>
      <c r="K10" s="3" t="str" cm="1">
        <f t="array" ref="K10">IFERROR(INDEX($A$2:$A$22,SMALL(IF($B$2:$B$22="SG",ROW($B$2:$B$22)-1),ROW(A7))),"")</f>
        <v/>
      </c>
      <c r="L10" s="3" t="str" cm="1">
        <f t="array" ref="L10">IFERROR(INDEX($A$2:$A$22,SMALL(IF($B$2:$B$22="SF",ROW($B$2:$B$22)-1),ROW(A7))),"")</f>
        <v/>
      </c>
      <c r="M10" s="3" t="str" cm="1">
        <f t="array" ref="M10">IFERROR(INDEX($A$2:$A$22,SMALL(IF($B$2:$B$22="PF",ROW($B$2:$B$22)-1),ROW(A7))),"")</f>
        <v/>
      </c>
      <c r="N10" s="3" t="str" cm="1">
        <f t="array" ref="N10">IFERROR(INDEX($A$2:$A$22,SMALL(IF($B$2:$B$22="C",ROW($B$2:$B$22)-1),ROW(A7))),"")</f>
        <v/>
      </c>
      <c r="O10" s="3"/>
    </row>
    <row r="11" spans="1:15" ht="47">
      <c r="A11" s="2" t="s">
        <v>100</v>
      </c>
      <c r="B11" s="2" t="s">
        <v>5</v>
      </c>
      <c r="C11" s="2">
        <v>24</v>
      </c>
      <c r="D11" s="22">
        <v>7407407</v>
      </c>
      <c r="E11" s="22">
        <v>8000000</v>
      </c>
      <c r="F11" s="22">
        <v>8592593</v>
      </c>
      <c r="G11" s="2"/>
      <c r="H11" s="2"/>
      <c r="I11" s="2"/>
      <c r="J11" s="96" t="s">
        <v>545</v>
      </c>
      <c r="K11" s="96"/>
      <c r="L11" s="96"/>
      <c r="M11" s="96"/>
      <c r="N11" s="96"/>
      <c r="O11" s="3"/>
    </row>
    <row r="12" spans="1:15">
      <c r="A12" s="2" t="s">
        <v>101</v>
      </c>
      <c r="B12" s="2" t="s">
        <v>7</v>
      </c>
      <c r="C12" s="2">
        <v>20</v>
      </c>
      <c r="D12" s="22">
        <v>2763960</v>
      </c>
      <c r="E12" s="22">
        <v>2902080</v>
      </c>
      <c r="F12" s="50">
        <v>3040320</v>
      </c>
      <c r="G12" s="50">
        <v>5487778</v>
      </c>
      <c r="H12" s="32" t="s">
        <v>14</v>
      </c>
      <c r="I12" s="2"/>
      <c r="J12" s="7" t="str" cm="1">
        <f t="array" ref="J12">IFERROR(INDEX($A$2:$A$22,SMALL(IF($B$2:$B$22="PG",ROW($B$2:$B$22)-1),ROW(A9))),"")</f>
        <v/>
      </c>
      <c r="K12" s="3" t="str" cm="1">
        <f t="array" ref="K12">IFERROR(INDEX($A$2:$A$22,SMALL(IF($B$2:$B$22="SG",ROW($B$2:$B$22)-1),ROW(A9))),"")</f>
        <v/>
      </c>
      <c r="L12" s="3" t="str" cm="1">
        <f t="array" ref="L12">IFERROR(INDEX($A$2:$A$22,SMALL(IF($B$2:$B$22="SF",ROW($B$2:$B$22)-1),ROW(A9))),"")</f>
        <v/>
      </c>
      <c r="M12" s="3" t="str" cm="1">
        <f t="array" ref="M12">IFERROR(INDEX($A$2:$A$22,SMALL(IF($B$2:$B$22="PF",ROW($B$2:$B$22)-1),ROW(A9))),"")</f>
        <v/>
      </c>
      <c r="N12" s="3" t="str" cm="1">
        <f t="array" ref="N12">IFERROR(INDEX($A$2:$A$22,SMALL(IF($B$2:$B$22="C",ROW($B$2:$B$22)-1),ROW(A9))),"")</f>
        <v/>
      </c>
      <c r="O12" s="3"/>
    </row>
    <row r="13" spans="1:15">
      <c r="A13" s="2" t="s">
        <v>102</v>
      </c>
      <c r="B13" s="2" t="s">
        <v>8</v>
      </c>
      <c r="C13" s="2">
        <v>28</v>
      </c>
      <c r="D13" s="74">
        <v>2743776</v>
      </c>
      <c r="E13" s="74">
        <v>3080918</v>
      </c>
      <c r="F13" s="2"/>
      <c r="G13" s="2"/>
      <c r="H13" s="2"/>
      <c r="I13" s="2"/>
      <c r="J13" s="7" t="str" cm="1">
        <f t="array" ref="J13">IFERROR(INDEX($A$2:$A$22,SMALL(IF($B$2:$B$22="PG",ROW($B$2:$B$22)-1),ROW(A10))),"")</f>
        <v/>
      </c>
      <c r="K13" s="3" t="str" cm="1">
        <f t="array" ref="K13">IFERROR(INDEX($A$2:$A$22,SMALL(IF($B$2:$B$22="SG",ROW($B$2:$B$22)-1),ROW(A10))),"")</f>
        <v/>
      </c>
      <c r="L13" s="3" t="str" cm="1">
        <f t="array" ref="L13">IFERROR(INDEX($A$2:$A$22,SMALL(IF($B$2:$B$22="SF",ROW($B$2:$B$22)-1),ROW(A10))),"")</f>
        <v/>
      </c>
      <c r="M13" s="3" t="str" cm="1">
        <f t="array" ref="M13">IFERROR(INDEX($A$2:$A$22,SMALL(IF($B$2:$B$22="PF",ROW($B$2:$B$22)-1),ROW(A10))),"")</f>
        <v/>
      </c>
      <c r="N13" s="3" t="str" cm="1">
        <f t="array" ref="N13">IFERROR(INDEX($A$2:$A$22,SMALL(IF($B$2:$B$22="C",ROW($B$2:$B$22)-1),ROW(A10))),"")</f>
        <v/>
      </c>
      <c r="O13" s="3"/>
    </row>
    <row r="14" spans="1:15">
      <c r="A14" s="2" t="s">
        <v>72</v>
      </c>
      <c r="B14" s="2" t="s">
        <v>5</v>
      </c>
      <c r="C14" s="2">
        <v>21</v>
      </c>
      <c r="D14" s="22">
        <v>2710680</v>
      </c>
      <c r="E14" s="50">
        <v>4890067</v>
      </c>
      <c r="F14" s="32" t="s">
        <v>14</v>
      </c>
      <c r="G14" s="2"/>
      <c r="H14" s="2"/>
      <c r="I14" s="2"/>
      <c r="J14" s="7"/>
      <c r="K14" s="3"/>
      <c r="L14" s="3"/>
      <c r="M14" s="3"/>
      <c r="N14" s="3"/>
      <c r="O14" s="3"/>
    </row>
    <row r="15" spans="1:15">
      <c r="A15" s="2" t="s">
        <v>103</v>
      </c>
      <c r="B15" s="2" t="s">
        <v>5</v>
      </c>
      <c r="C15" s="2">
        <v>32</v>
      </c>
      <c r="D15" s="22">
        <v>2296274</v>
      </c>
      <c r="E15" s="2"/>
      <c r="F15" s="2"/>
      <c r="G15" s="2"/>
      <c r="H15" s="2"/>
      <c r="I15" s="2"/>
      <c r="J15" s="7"/>
      <c r="K15" s="3"/>
      <c r="L15" s="3"/>
      <c r="M15" s="3"/>
      <c r="N15" s="3"/>
      <c r="O15" s="3"/>
    </row>
    <row r="16" spans="1:15" ht="18" customHeight="1">
      <c r="A16" s="2" t="s">
        <v>104</v>
      </c>
      <c r="B16" s="2" t="s">
        <v>9</v>
      </c>
      <c r="C16" s="2">
        <v>35</v>
      </c>
      <c r="D16" s="22">
        <v>2296274</v>
      </c>
      <c r="E16" s="2"/>
      <c r="F16" s="2"/>
      <c r="G16" s="2"/>
      <c r="H16" s="2"/>
      <c r="I16" s="2"/>
      <c r="J16" s="7"/>
      <c r="K16" s="3"/>
      <c r="L16" s="3"/>
      <c r="M16" s="3"/>
      <c r="N16" s="3"/>
      <c r="O16" s="3"/>
    </row>
    <row r="17" spans="1:15">
      <c r="A17" s="2" t="s">
        <v>105</v>
      </c>
      <c r="B17" s="2" t="s">
        <v>6</v>
      </c>
      <c r="C17" s="2">
        <v>24</v>
      </c>
      <c r="D17" s="74">
        <v>2270735</v>
      </c>
      <c r="E17" s="74">
        <v>2461462</v>
      </c>
      <c r="F17" s="2"/>
      <c r="G17" s="2"/>
      <c r="H17" s="2"/>
      <c r="I17" s="2"/>
      <c r="J17" s="7"/>
      <c r="K17" s="3"/>
      <c r="L17" s="3"/>
      <c r="M17" s="3"/>
      <c r="N17" s="3"/>
      <c r="O17" s="3"/>
    </row>
    <row r="18" spans="1:15" ht="24" customHeight="1">
      <c r="A18" s="2" t="s">
        <v>106</v>
      </c>
      <c r="B18" s="2" t="s">
        <v>7</v>
      </c>
      <c r="C18" s="2">
        <v>23</v>
      </c>
      <c r="D18" s="22">
        <v>2296674</v>
      </c>
      <c r="E18" s="22">
        <v>2411090</v>
      </c>
      <c r="F18" s="74">
        <v>2525901</v>
      </c>
      <c r="G18" s="50">
        <v>2735698</v>
      </c>
      <c r="H18" s="2"/>
      <c r="I18" s="2"/>
      <c r="J18" s="7"/>
      <c r="K18" s="3"/>
      <c r="L18" s="3"/>
      <c r="M18" s="3"/>
      <c r="N18" s="3"/>
      <c r="O18" s="3"/>
    </row>
    <row r="19" spans="1:15">
      <c r="A19" s="2" t="s">
        <v>107</v>
      </c>
      <c r="B19" s="2" t="s">
        <v>9</v>
      </c>
      <c r="C19" s="2">
        <v>24</v>
      </c>
      <c r="D19" s="22">
        <v>2296674</v>
      </c>
      <c r="E19" s="22">
        <v>2411090</v>
      </c>
      <c r="F19" s="74">
        <v>2525901</v>
      </c>
      <c r="G19" s="50">
        <v>2735698</v>
      </c>
      <c r="H19" s="2"/>
      <c r="I19" s="2"/>
      <c r="J19" s="7"/>
      <c r="K19" s="3"/>
      <c r="L19" s="3"/>
      <c r="M19" s="3"/>
      <c r="N19" s="3"/>
      <c r="O19" s="3"/>
    </row>
    <row r="20" spans="1:15">
      <c r="A20" s="2" t="s">
        <v>108</v>
      </c>
      <c r="B20" s="2" t="s">
        <v>6</v>
      </c>
      <c r="C20" s="2">
        <v>26</v>
      </c>
      <c r="D20" s="2" t="s">
        <v>10</v>
      </c>
      <c r="E20" s="32" t="s">
        <v>14</v>
      </c>
      <c r="F20" s="2"/>
      <c r="G20" s="2"/>
      <c r="H20" s="2"/>
      <c r="I20" s="2"/>
      <c r="J20" s="7"/>
      <c r="K20" s="3"/>
      <c r="L20" s="3"/>
      <c r="M20" s="3"/>
      <c r="N20" s="3"/>
      <c r="O20" s="3"/>
    </row>
    <row r="21" spans="1:15" ht="30" customHeight="1">
      <c r="A21" s="2" t="s">
        <v>109</v>
      </c>
      <c r="B21" s="2" t="s">
        <v>8</v>
      </c>
      <c r="C21" s="2">
        <v>25</v>
      </c>
      <c r="D21" s="2" t="s">
        <v>10</v>
      </c>
      <c r="E21" s="32" t="s">
        <v>14</v>
      </c>
      <c r="F21" s="2"/>
      <c r="G21" s="2"/>
      <c r="H21" s="2"/>
      <c r="I21" s="2"/>
      <c r="J21" s="7"/>
      <c r="K21" s="3"/>
      <c r="L21" s="3"/>
      <c r="M21" s="3"/>
      <c r="N21" s="3"/>
      <c r="O21" s="3"/>
    </row>
    <row r="22" spans="1:15">
      <c r="A22" s="2" t="s">
        <v>110</v>
      </c>
      <c r="B22" s="2" t="s">
        <v>5</v>
      </c>
      <c r="C22" s="2">
        <v>23</v>
      </c>
      <c r="D22" s="2" t="s">
        <v>10</v>
      </c>
      <c r="E22" s="32" t="s">
        <v>14</v>
      </c>
      <c r="F22" s="2"/>
      <c r="G22" s="2"/>
      <c r="H22" s="2"/>
      <c r="I22" s="2"/>
      <c r="J22" s="7"/>
      <c r="K22" s="3"/>
      <c r="L22" s="3"/>
      <c r="M22" s="3"/>
      <c r="N22" s="3"/>
      <c r="O22" s="3"/>
    </row>
    <row r="23" spans="1:15">
      <c r="A23" s="3"/>
      <c r="B23" s="3"/>
      <c r="C23" s="3"/>
      <c r="D23" s="3"/>
      <c r="E23" s="3"/>
      <c r="F23" s="3"/>
      <c r="G23" s="3"/>
      <c r="H23" s="3"/>
      <c r="I23" s="3"/>
      <c r="J23" s="7"/>
      <c r="K23" s="3"/>
      <c r="L23" s="3"/>
      <c r="M23" s="3"/>
      <c r="N23" s="3"/>
      <c r="O23" s="3"/>
    </row>
    <row r="24" spans="1:15">
      <c r="A24" s="3" t="s">
        <v>42</v>
      </c>
      <c r="B24" s="3"/>
      <c r="C24" s="3"/>
      <c r="D24" s="23">
        <f>SUM(D2:D22)</f>
        <v>175599970</v>
      </c>
      <c r="E24" s="24">
        <f>SUM(E2:E14)</f>
        <v>145273500</v>
      </c>
      <c r="F24" s="24">
        <f>SUM(F2:F14)</f>
        <v>76678386</v>
      </c>
      <c r="G24" s="24">
        <f>SUM(G2:G14)</f>
        <v>65819032</v>
      </c>
      <c r="H24" s="24">
        <f>SUM(H2:H14)</f>
        <v>0</v>
      </c>
      <c r="I24" s="3"/>
      <c r="J24" s="7"/>
      <c r="K24" s="3"/>
      <c r="L24" s="3"/>
      <c r="M24" s="3"/>
      <c r="N24" s="3"/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/>
      <c r="K25" s="3"/>
      <c r="L25" s="3"/>
      <c r="M25" s="3"/>
      <c r="N25" s="3"/>
      <c r="O25" s="3"/>
    </row>
    <row r="26" spans="1:15">
      <c r="A26" s="3" t="s">
        <v>40</v>
      </c>
      <c r="B26" s="3"/>
      <c r="C26" s="3"/>
      <c r="D26" s="25">
        <f>D35-D24</f>
        <v>-20952970</v>
      </c>
      <c r="E26" s="25">
        <f>E35-E24</f>
        <v>20198790</v>
      </c>
      <c r="F26" s="25">
        <f>F35-F24</f>
        <v>100376964.30000001</v>
      </c>
      <c r="G26" s="25">
        <f>G35-G24</f>
        <v>123630192.82100001</v>
      </c>
      <c r="H26" s="25">
        <f>H35-H24</f>
        <v>202710670.55847001</v>
      </c>
      <c r="I26" s="3"/>
      <c r="J26" s="7"/>
      <c r="K26" s="3"/>
      <c r="L26" s="3"/>
      <c r="M26" s="3"/>
      <c r="N26" s="3"/>
      <c r="O26" s="3"/>
    </row>
    <row r="27" spans="1:15">
      <c r="A27" s="3" t="s">
        <v>41</v>
      </c>
      <c r="B27" s="3"/>
      <c r="C27" s="3"/>
      <c r="D27" s="25">
        <f>D34-D24</f>
        <v>12295030</v>
      </c>
      <c r="E27" s="25">
        <f>E34-E24</f>
        <v>55774150</v>
      </c>
      <c r="F27" s="25">
        <f>F34-F24</f>
        <v>138442599.5</v>
      </c>
      <c r="G27" s="25">
        <f>G34-G24</f>
        <v>164360422.48500001</v>
      </c>
      <c r="H27" s="25">
        <f>H34-H24</f>
        <v>246292016.29895002</v>
      </c>
      <c r="I27" s="3"/>
      <c r="J27" s="7"/>
      <c r="K27" s="3"/>
      <c r="L27" s="3"/>
      <c r="M27" s="3"/>
      <c r="N27" s="3"/>
      <c r="O27" s="3"/>
    </row>
    <row r="28" spans="1:15">
      <c r="A28" s="3" t="s">
        <v>43</v>
      </c>
      <c r="B28" s="3"/>
      <c r="C28" s="3"/>
      <c r="D28" s="25">
        <f>D33-D24</f>
        <v>20345030</v>
      </c>
      <c r="E28" s="25">
        <f>E33-E24</f>
        <v>64387650</v>
      </c>
      <c r="F28" s="25">
        <f>F33-F24</f>
        <v>147659044.5</v>
      </c>
      <c r="G28" s="25">
        <f>G33-G24</f>
        <v>174222018.63500002</v>
      </c>
      <c r="H28" s="25">
        <f>H33-H24</f>
        <v>256843924.17945004</v>
      </c>
      <c r="I28" s="3"/>
      <c r="J28" s="7"/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32224030</v>
      </c>
      <c r="E29" s="25">
        <f>E32-E24</f>
        <v>77098180</v>
      </c>
      <c r="F29" s="25">
        <f>F32-F24</f>
        <v>161259311.60000002</v>
      </c>
      <c r="G29" s="25">
        <f>G32-G24</f>
        <v>188774304.43200004</v>
      </c>
      <c r="H29" s="25">
        <f>H32-H24</f>
        <v>272414869.98224008</v>
      </c>
      <c r="I29" s="3"/>
      <c r="J29" s="7"/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0">E32*1.07</f>
        <v>237937697.60000002</v>
      </c>
      <c r="G32" s="13">
        <f t="shared" si="0"/>
        <v>254593336.43200004</v>
      </c>
      <c r="H32" s="14">
        <f t="shared" si="0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1">D33*1.07</f>
        <v>209661150</v>
      </c>
      <c r="F33" s="13">
        <f t="shared" si="1"/>
        <v>224337430.5</v>
      </c>
      <c r="G33" s="13">
        <f t="shared" si="1"/>
        <v>240041050.63500002</v>
      </c>
      <c r="H33" s="14">
        <f t="shared" si="1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1"/>
        <v>201047650</v>
      </c>
      <c r="F34" s="13">
        <f t="shared" si="1"/>
        <v>215120985.5</v>
      </c>
      <c r="G34" s="13">
        <f t="shared" si="1"/>
        <v>230179454.48500001</v>
      </c>
      <c r="H34" s="14">
        <f t="shared" si="1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1"/>
        <v>165472290</v>
      </c>
      <c r="F35" s="13">
        <f t="shared" si="1"/>
        <v>177055350.30000001</v>
      </c>
      <c r="G35" s="13">
        <f t="shared" si="1"/>
        <v>189449224.82100001</v>
      </c>
      <c r="H35" s="14">
        <f t="shared" si="1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1"/>
        <v>148924740</v>
      </c>
      <c r="F36" s="18">
        <f t="shared" si="1"/>
        <v>159349471.80000001</v>
      </c>
      <c r="G36" s="18">
        <f t="shared" si="1"/>
        <v>170503934.82600003</v>
      </c>
      <c r="H36" s="19">
        <f t="shared" si="1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53" priority="1" operator="lessThan">
      <formula>0</formula>
    </cfRule>
    <cfRule type="cellIs" dxfId="52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C5D05-0158-9346-AF8A-0DD73E2144DF}">
  <dimension ref="A1:O37"/>
  <sheetViews>
    <sheetView zoomScale="69" workbookViewId="0">
      <selection activeCell="J11" sqref="J11:N11"/>
    </sheetView>
  </sheetViews>
  <sheetFormatPr baseColWidth="10" defaultRowHeight="19"/>
  <cols>
    <col min="1" max="1" width="25.1640625" style="58" customWidth="1"/>
    <col min="2" max="2" width="3.83203125" style="58" customWidth="1"/>
    <col min="3" max="3" width="4.6640625" style="58" customWidth="1"/>
    <col min="4" max="8" width="20.83203125" style="58" customWidth="1"/>
    <col min="9" max="9" width="2.1640625" style="58" customWidth="1"/>
    <col min="10" max="14" width="20.83203125" style="58" customWidth="1"/>
    <col min="15" max="15" width="1.83203125" style="58" customWidth="1"/>
    <col min="16" max="16384" width="10.83203125" style="58"/>
  </cols>
  <sheetData>
    <row r="1" spans="1:15" ht="47">
      <c r="A1" s="67" t="s">
        <v>15</v>
      </c>
      <c r="B1" s="67" t="s">
        <v>16</v>
      </c>
      <c r="C1" s="67" t="s">
        <v>17</v>
      </c>
      <c r="D1" s="67" t="s">
        <v>0</v>
      </c>
      <c r="E1" s="67" t="s">
        <v>1</v>
      </c>
      <c r="F1" s="67" t="s">
        <v>2</v>
      </c>
      <c r="G1" s="67" t="s">
        <v>3</v>
      </c>
      <c r="H1" s="67" t="s">
        <v>4</v>
      </c>
      <c r="I1" s="4"/>
      <c r="J1" s="4"/>
      <c r="K1" s="4"/>
      <c r="L1" s="28" t="str">
        <f>IF(D26&gt;0,"Under the Cap",IF(D27&gt;0,"Over the Cap but Under the Tax",IF(D28&gt;0,"Luxury Tax Team",IF(D29&gt;0,"First Apron Team","Second Apron Team"))))</f>
        <v>Under the Cap</v>
      </c>
      <c r="M1" s="4"/>
      <c r="N1" s="4"/>
      <c r="O1" s="4"/>
    </row>
    <row r="2" spans="1:15" ht="34">
      <c r="A2" s="1" t="s">
        <v>111</v>
      </c>
      <c r="B2" s="1" t="s">
        <v>9</v>
      </c>
      <c r="C2" s="1">
        <v>35</v>
      </c>
      <c r="D2" s="20">
        <v>21481481</v>
      </c>
      <c r="E2" s="1"/>
      <c r="F2" s="1"/>
      <c r="G2" s="1"/>
      <c r="H2" s="1"/>
      <c r="I2" s="4"/>
      <c r="J2" s="100" t="s">
        <v>34</v>
      </c>
      <c r="K2" s="100"/>
      <c r="L2" s="100"/>
      <c r="M2" s="100"/>
      <c r="N2" s="100"/>
      <c r="O2" s="4"/>
    </row>
    <row r="3" spans="1:15">
      <c r="A3" s="1" t="s">
        <v>112</v>
      </c>
      <c r="B3" s="1" t="s">
        <v>9</v>
      </c>
      <c r="C3" s="1">
        <v>28</v>
      </c>
      <c r="D3" s="20">
        <v>18080496</v>
      </c>
      <c r="E3" s="1"/>
      <c r="F3" s="1"/>
      <c r="G3" s="1"/>
      <c r="H3" s="1"/>
      <c r="I3" s="4"/>
      <c r="J3" s="29" t="s">
        <v>5</v>
      </c>
      <c r="K3" s="29" t="s">
        <v>8</v>
      </c>
      <c r="L3" s="29" t="s">
        <v>7</v>
      </c>
      <c r="M3" s="29" t="s">
        <v>6</v>
      </c>
      <c r="N3" s="29" t="s">
        <v>9</v>
      </c>
      <c r="O3" s="4"/>
    </row>
    <row r="4" spans="1:15">
      <c r="A4" s="1" t="s">
        <v>113</v>
      </c>
      <c r="B4" s="1" t="s">
        <v>6</v>
      </c>
      <c r="C4" s="1">
        <v>24</v>
      </c>
      <c r="D4" s="20">
        <v>18000000</v>
      </c>
      <c r="E4" s="20">
        <v>18000000</v>
      </c>
      <c r="F4" s="20">
        <v>18000000</v>
      </c>
      <c r="G4" s="51">
        <v>18000000</v>
      </c>
      <c r="H4" s="1"/>
      <c r="I4" s="4"/>
      <c r="J4" s="7" t="str" cm="1">
        <f t="array" ref="J4">IFERROR(INDEX($A$2:$A$23,SMALL(IF($B$2:$B$23="PG",ROW($B$2:$B$23)-1),ROW(A1))),"")</f>
        <v>Coby White</v>
      </c>
      <c r="K4" s="3" t="str" cm="1">
        <f t="array" ref="K4">IFERROR(INDEX($A$2:$A$23,SMALL(IF($B$2:$B$23="SG",ROW($B$2:$B$23)-1),ROW(A1))),"")</f>
        <v>Kevin Huerter</v>
      </c>
      <c r="L4" s="3" t="str" cm="1">
        <f t="array" ref="L4">IFERROR(INDEX($A$2:$A$23,SMALL(IF($B$2:$B$23="SF",ROW($B$2:$B$23)-1),ROW(A1))),"")</f>
        <v>Matas Buzelis</v>
      </c>
      <c r="M4" s="3" t="str" cm="1">
        <f t="array" ref="M4">IFERROR(INDEX($A$2:$A$23,SMALL(IF($B$2:$B$23="PF",ROW($B$2:$B$23)-1),ROW(A1))),"")</f>
        <v>Patrick Williams</v>
      </c>
      <c r="N4" s="3" t="str" cm="1">
        <f t="array" ref="N4">IFERROR(INDEX($A$2:$A$23,SMALL(IF($B$2:$B$23="C",ROW($B$2:$B$23)-1),ROW(A1))),"")</f>
        <v>Nikola Vucevic</v>
      </c>
      <c r="O4" s="4"/>
    </row>
    <row r="5" spans="1:15">
      <c r="A5" s="1" t="s">
        <v>114</v>
      </c>
      <c r="B5" s="1" t="s">
        <v>8</v>
      </c>
      <c r="C5" s="1">
        <v>27</v>
      </c>
      <c r="D5" s="20">
        <v>17991071</v>
      </c>
      <c r="E5" s="1"/>
      <c r="F5" s="1"/>
      <c r="G5" s="1"/>
      <c r="H5" s="1"/>
      <c r="I5" s="4"/>
      <c r="J5" s="7" t="str" cm="1">
        <f t="array" ref="J5">IFERROR(INDEX($A$2:$A$23,SMALL(IF($B$2:$B$23="PG",ROW($B$2:$B$23)-1),ROW(A2))),"")</f>
        <v>Tre Jones</v>
      </c>
      <c r="K5" s="3" t="str" cm="1">
        <f t="array" ref="K5">IFERROR(INDEX($A$2:$A$23,SMALL(IF($B$2:$B$23="SG",ROW($B$2:$B$23)-1),ROW(A2))),"")</f>
        <v>Isaac Okoro</v>
      </c>
      <c r="L5" s="3" t="str" cm="1">
        <f t="array" ref="L5">IFERROR(INDEX($A$2:$A$23,SMALL(IF($B$2:$B$23="SF",ROW($B$2:$B$23)-1),ROW(A2))),"")</f>
        <v>Julian Phillips</v>
      </c>
      <c r="M5" s="3" t="str" cm="1">
        <f t="array" ref="M5">IFERROR(INDEX($A$2:$A$23,SMALL(IF($B$2:$B$23="PF",ROW($B$2:$B$23)-1),ROW(A2))),"")</f>
        <v>Jalen Smith</v>
      </c>
      <c r="N5" s="3" t="str" cm="1">
        <f t="array" ref="N5">IFERROR(INDEX($A$2:$A$23,SMALL(IF($B$2:$B$23="C",ROW($B$2:$B$23)-1),ROW(A2))),"")</f>
        <v>Zach Collins</v>
      </c>
      <c r="O5" s="4"/>
    </row>
    <row r="6" spans="1:15">
      <c r="A6" s="1" t="s">
        <v>115</v>
      </c>
      <c r="B6" s="1" t="s">
        <v>5</v>
      </c>
      <c r="C6" s="1">
        <v>25</v>
      </c>
      <c r="D6" s="20">
        <v>12888889</v>
      </c>
      <c r="E6" s="1"/>
      <c r="F6" s="1"/>
      <c r="G6" s="1"/>
      <c r="H6" s="1"/>
      <c r="I6" s="4"/>
      <c r="J6" s="7" t="str" cm="1">
        <f t="array" ref="J6">IFERROR(INDEX($A$2:$A$23,SMALL(IF($B$2:$B$23="PG",ROW($B$2:$B$23)-1),ROW(A3))),"")</f>
        <v>Ayo Dosunmu</v>
      </c>
      <c r="K6" s="3" t="str" cm="1">
        <f t="array" ref="K6">IFERROR(INDEX($A$2:$A$23,SMALL(IF($B$2:$B$23="SG",ROW($B$2:$B$23)-1),ROW(A3))),"")</f>
        <v>Dalen Terry</v>
      </c>
      <c r="L6" s="3" t="str" cm="1">
        <f t="array" ref="L6">IFERROR(INDEX($A$2:$A$23,SMALL(IF($B$2:$B$23="SF",ROW($B$2:$B$23)-1),ROW(A3))),"")</f>
        <v>Emanuel Miller</v>
      </c>
      <c r="M6" s="3" t="str" cm="1">
        <f t="array" ref="M6">IFERROR(INDEX($A$2:$A$23,SMALL(IF($B$2:$B$23="PF",ROW($B$2:$B$23)-1),ROW(A3))),"")</f>
        <v>Noa Essengue</v>
      </c>
      <c r="N6" s="3" t="str" cm="1">
        <f t="array" ref="N6">IFERROR(INDEX($A$2:$A$23,SMALL(IF($B$2:$B$23="C",ROW($B$2:$B$23)-1),ROW(A3))),"")</f>
        <v>Lachlan Olbrich</v>
      </c>
      <c r="O6" s="4"/>
    </row>
    <row r="7" spans="1:15">
      <c r="A7" s="1" t="s">
        <v>116</v>
      </c>
      <c r="B7" s="1" t="s">
        <v>8</v>
      </c>
      <c r="C7" s="1">
        <v>25</v>
      </c>
      <c r="D7" s="20">
        <v>11000000</v>
      </c>
      <c r="E7" s="20">
        <v>11814814</v>
      </c>
      <c r="F7" s="1"/>
      <c r="G7" s="1"/>
      <c r="H7" s="1"/>
      <c r="I7" s="4"/>
      <c r="J7" s="7" t="str" cm="1">
        <f t="array" ref="J7">IFERROR(INDEX($A$2:$A$23,SMALL(IF($B$2:$B$23="PG",ROW($B$2:$B$23)-1),ROW(A4))),"")</f>
        <v>Jevon Carter</v>
      </c>
      <c r="K7" s="3" t="str" cm="1">
        <f t="array" ref="K7">IFERROR(INDEX($A$2:$A$23,SMALL(IF($B$2:$B$23="SG",ROW($B$2:$B$23)-1),ROW(A4))),"")</f>
        <v>Wooga Poplar</v>
      </c>
      <c r="L7" s="3" t="str" cm="1">
        <f t="array" ref="L7">IFERROR(INDEX($A$2:$A$23,SMALL(IF($B$2:$B$23="SF",ROW($B$2:$B$23)-1),ROW(A4))),"")</f>
        <v/>
      </c>
      <c r="M7" s="3" t="str" cm="1">
        <f t="array" ref="M7">IFERROR(INDEX($A$2:$A$23,SMALL(IF($B$2:$B$23="PF",ROW($B$2:$B$23)-1),ROW(A4))),"")</f>
        <v/>
      </c>
      <c r="N7" s="3" t="str" cm="1">
        <f t="array" ref="N7">IFERROR(INDEX($A$2:$A$23,SMALL(IF($B$2:$B$23="C",ROW($B$2:$B$23)-1),ROW(A4))),"")</f>
        <v/>
      </c>
      <c r="O7" s="4"/>
    </row>
    <row r="8" spans="1:15">
      <c r="A8" s="1" t="s">
        <v>117</v>
      </c>
      <c r="B8" s="1" t="s">
        <v>6</v>
      </c>
      <c r="C8" s="1">
        <v>25</v>
      </c>
      <c r="D8" s="20">
        <v>9000000</v>
      </c>
      <c r="E8" s="20">
        <v>9428571</v>
      </c>
      <c r="F8" s="1"/>
      <c r="G8" s="1"/>
      <c r="H8" s="1"/>
      <c r="I8" s="4"/>
      <c r="J8" s="7" t="str" cm="1">
        <f t="array" ref="J8">IFERROR(INDEX($A$2:$A$23,SMALL(IF($B$2:$B$23="PG",ROW($B$2:$B$23)-1),ROW(A5))),"")</f>
        <v>Caleb Grill</v>
      </c>
      <c r="K8" s="3" t="str" cm="1">
        <f t="array" ref="K8">IFERROR(INDEX($A$2:$A$23,SMALL(IF($B$2:$B$23="SG",ROW($B$2:$B$23)-1),ROW(A5))),"")</f>
        <v/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4"/>
    </row>
    <row r="9" spans="1:15">
      <c r="A9" s="1" t="s">
        <v>118</v>
      </c>
      <c r="B9" s="1" t="s">
        <v>5</v>
      </c>
      <c r="C9" s="1">
        <v>26</v>
      </c>
      <c r="D9" s="20">
        <v>8000000</v>
      </c>
      <c r="E9" s="20">
        <v>8000000</v>
      </c>
      <c r="F9" s="52">
        <v>8000000</v>
      </c>
      <c r="G9" s="1"/>
      <c r="H9" s="1"/>
      <c r="I9" s="4"/>
      <c r="J9" s="7" t="str" cm="1">
        <f t="array" ref="J9">IFERROR(INDEX($A$2:$A$23,SMALL(IF($B$2:$B$23="PG",ROW($B$2:$B$23)-1),ROW(A6))),"")</f>
        <v>Yuki Kawamura</v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4"/>
    </row>
    <row r="10" spans="1:15">
      <c r="A10" s="1" t="s">
        <v>119</v>
      </c>
      <c r="B10" s="1" t="s">
        <v>5</v>
      </c>
      <c r="C10" s="1">
        <v>26</v>
      </c>
      <c r="D10" s="20">
        <v>7518518</v>
      </c>
      <c r="E10" s="1"/>
      <c r="F10" s="1"/>
      <c r="G10" s="1"/>
      <c r="H10" s="1"/>
      <c r="I10" s="4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4"/>
    </row>
    <row r="11" spans="1:15" ht="47">
      <c r="A11" s="1" t="s">
        <v>120</v>
      </c>
      <c r="B11" s="1" t="s">
        <v>5</v>
      </c>
      <c r="C11" s="1">
        <v>30</v>
      </c>
      <c r="D11" s="20">
        <v>6809524</v>
      </c>
      <c r="E11" s="1"/>
      <c r="F11" s="1"/>
      <c r="G11" s="1"/>
      <c r="H11" s="1"/>
      <c r="I11" s="4"/>
      <c r="J11" s="96" t="s">
        <v>545</v>
      </c>
      <c r="K11" s="96"/>
      <c r="L11" s="96"/>
      <c r="M11" s="96"/>
      <c r="N11" s="96"/>
      <c r="O11" s="4"/>
    </row>
    <row r="12" spans="1:15">
      <c r="A12" s="1" t="s">
        <v>121</v>
      </c>
      <c r="B12" s="1" t="s">
        <v>7</v>
      </c>
      <c r="C12" s="1">
        <v>21</v>
      </c>
      <c r="D12" s="20">
        <v>5455560</v>
      </c>
      <c r="E12" s="52">
        <v>5715360</v>
      </c>
      <c r="F12" s="52">
        <v>7584283</v>
      </c>
      <c r="G12" s="1" t="s">
        <v>14</v>
      </c>
      <c r="H12" s="1"/>
      <c r="I12" s="4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4"/>
    </row>
    <row r="13" spans="1:15">
      <c r="A13" s="1" t="s">
        <v>122</v>
      </c>
      <c r="B13" s="1" t="s">
        <v>6</v>
      </c>
      <c r="C13" s="1">
        <v>19</v>
      </c>
      <c r="D13" s="20">
        <v>5429520</v>
      </c>
      <c r="E13" s="20">
        <v>5701200</v>
      </c>
      <c r="F13" s="52">
        <v>5972760</v>
      </c>
      <c r="G13" s="52">
        <v>8230464</v>
      </c>
      <c r="H13" s="31" t="s">
        <v>14</v>
      </c>
      <c r="I13" s="4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4"/>
    </row>
    <row r="14" spans="1:15">
      <c r="A14" s="1" t="s">
        <v>123</v>
      </c>
      <c r="B14" s="1" t="s">
        <v>8</v>
      </c>
      <c r="C14" s="1">
        <v>23</v>
      </c>
      <c r="D14" s="20">
        <v>5399118</v>
      </c>
      <c r="E14" s="1" t="s">
        <v>14</v>
      </c>
      <c r="F14" s="1"/>
      <c r="G14" s="1"/>
      <c r="H14" s="1"/>
      <c r="I14" s="4"/>
      <c r="J14" s="7" t="str" cm="1">
        <f t="array" ref="J14">IFERROR(INDEX($A$2:$A$23,SMALL(IF($B$2:$B$23="PG",ROW($B$2:$B$23)-1),ROW(A11))),"")</f>
        <v/>
      </c>
      <c r="K14" s="3" t="str" cm="1">
        <f t="array" ref="K14">IFERROR(INDEX($A$2:$A$23,SMALL(IF($B$2:$B$23="SG",ROW($B$2:$B$23)-1),ROW(A11))),"")</f>
        <v/>
      </c>
      <c r="L14" s="3" t="str" cm="1">
        <f t="array" ref="L14">IFERROR(INDEX($A$2:$A$23,SMALL(IF($B$2:$B$23="SF",ROW($B$2:$B$23)-1),ROW(A11))),"")</f>
        <v/>
      </c>
      <c r="M14" s="3" t="str" cm="1">
        <f t="array" ref="M14">IFERROR(INDEX($A$2:$A$23,SMALL(IF($B$2:$B$23="PF",ROW($B$2:$B$23)-1),ROW(A11))),"")</f>
        <v/>
      </c>
      <c r="N14" s="3" t="str" cm="1">
        <f t="array" ref="N14">IFERROR(INDEX($A$2:$A$23,SMALL(IF($B$2:$B$23="C",ROW($B$2:$B$23)-1),ROW(A11))),"")</f>
        <v/>
      </c>
      <c r="O14" s="4"/>
    </row>
    <row r="15" spans="1:15">
      <c r="A15" s="1" t="s">
        <v>124</v>
      </c>
      <c r="B15" s="1" t="s">
        <v>7</v>
      </c>
      <c r="C15" s="1">
        <v>22</v>
      </c>
      <c r="D15" s="20">
        <v>2221677</v>
      </c>
      <c r="E15" s="52">
        <v>2406205</v>
      </c>
      <c r="F15" s="1"/>
      <c r="G15" s="1"/>
      <c r="H15" s="1"/>
      <c r="I15" s="4"/>
      <c r="J15" s="7" t="str" cm="1">
        <f t="array" ref="J15">IFERROR(INDEX($A$2:$A$23,SMALL(IF($B$2:$B$23="PG",ROW($B$2:$B$23)-1),ROW(A12))),"")</f>
        <v/>
      </c>
      <c r="K15" s="3" t="str" cm="1">
        <f t="array" ref="K15">IFERROR(INDEX($A$2:$A$23,SMALL(IF($B$2:$B$23="SG",ROW($B$2:$B$23)-1),ROW(A12))),"")</f>
        <v/>
      </c>
      <c r="L15" s="3" t="str" cm="1">
        <f t="array" ref="L15">IFERROR(INDEX($A$2:$A$23,SMALL(IF($B$2:$B$23="SF",ROW($B$2:$B$23)-1),ROW(A12))),"")</f>
        <v/>
      </c>
      <c r="M15" s="4"/>
      <c r="N15" s="3" t="str" cm="1">
        <f t="array" ref="N15">IFERROR(INDEX($A$2:$A$23,SMALL(IF($B$2:$B$23="C",ROW($B$2:$B$23)-1),ROW(A12))),"")</f>
        <v/>
      </c>
      <c r="O15" s="4"/>
    </row>
    <row r="16" spans="1:15">
      <c r="A16" s="1" t="s">
        <v>125</v>
      </c>
      <c r="B16" s="1" t="s">
        <v>5</v>
      </c>
      <c r="C16" s="1">
        <v>25</v>
      </c>
      <c r="D16" s="20">
        <v>0</v>
      </c>
      <c r="E16" s="1" t="s">
        <v>14</v>
      </c>
      <c r="F16" s="1"/>
      <c r="G16" s="1"/>
      <c r="H16" s="1"/>
      <c r="I16" s="4"/>
      <c r="J16" s="7" t="str" cm="1">
        <f t="array" ref="J16">IFERROR(INDEX($A$2:$A$23,SMALL(IF($B$2:$B$23="PG",ROW($B$2:$B$23)-1),ROW(A13))),"")</f>
        <v/>
      </c>
      <c r="K16" s="3" t="str" cm="1">
        <f t="array" ref="K16">IFERROR(INDEX($A$2:$A$23,SMALL(IF($B$2:$B$23="SG",ROW($B$2:$B$23)-1),ROW(A13))),"")</f>
        <v/>
      </c>
      <c r="L16" s="3" t="str" cm="1">
        <f t="array" ref="L16">IFERROR(INDEX($A$2:$A$23,SMALL(IF($B$2:$B$23="SF",ROW($B$2:$B$23)-1),ROW(A13))),"")</f>
        <v/>
      </c>
      <c r="M16" s="4"/>
      <c r="N16" s="3" t="str" cm="1">
        <f t="array" ref="N16">IFERROR(INDEX($A$2:$A$23,SMALL(IF($B$2:$B$23="C",ROW($B$2:$B$23)-1),ROW(A13))),"")</f>
        <v/>
      </c>
      <c r="O16" s="4"/>
    </row>
    <row r="17" spans="1:15">
      <c r="A17" s="1" t="s">
        <v>126</v>
      </c>
      <c r="B17" s="1" t="s">
        <v>8</v>
      </c>
      <c r="C17" s="1">
        <v>23</v>
      </c>
      <c r="D17" s="20">
        <v>0</v>
      </c>
      <c r="E17" s="1" t="s">
        <v>14</v>
      </c>
      <c r="F17" s="1"/>
      <c r="G17" s="1"/>
      <c r="H17" s="1"/>
      <c r="I17" s="4"/>
      <c r="J17" s="7" t="str" cm="1">
        <f t="array" ref="J17">IFERROR(INDEX($A$2:$A$23,SMALL(IF($B$2:$B$23="PG",ROW($B$2:$B$23)-1),ROW(A14))),"")</f>
        <v/>
      </c>
      <c r="K17" s="4"/>
      <c r="L17" s="3" t="str" cm="1">
        <f t="array" ref="L17">IFERROR(INDEX($A$2:$A$23,SMALL(IF($B$2:$B$23="SF",ROW($B$2:$B$23)-1),ROW(A14))),"")</f>
        <v/>
      </c>
      <c r="M17" s="4"/>
      <c r="N17" s="3" t="str" cm="1">
        <f t="array" ref="N17">IFERROR(INDEX($A$2:$A$23,SMALL(IF($B$2:$B$23="C",ROW($B$2:$B$23)-1),ROW(A14))),"")</f>
        <v/>
      </c>
      <c r="O17" s="4"/>
    </row>
    <row r="18" spans="1:15">
      <c r="A18" s="1" t="s">
        <v>127</v>
      </c>
      <c r="B18" s="1" t="s">
        <v>5</v>
      </c>
      <c r="C18" s="1">
        <v>24</v>
      </c>
      <c r="D18" s="1" t="s">
        <v>10</v>
      </c>
      <c r="E18" s="1" t="s">
        <v>14</v>
      </c>
      <c r="F18" s="1"/>
      <c r="G18" s="1"/>
      <c r="H18" s="1"/>
      <c r="I18" s="4"/>
      <c r="J18" s="7" t="str" cm="1">
        <f t="array" ref="J18">IFERROR(INDEX($A$2:$A$23,SMALL(IF($B$2:$B$23="PG",ROW($B$2:$B$23)-1),ROW(A15))),"")</f>
        <v/>
      </c>
      <c r="K18" s="4"/>
      <c r="L18" s="3" t="str" cm="1">
        <f t="array" ref="L18">IFERROR(INDEX($A$2:$A$23,SMALL(IF($B$2:$B$23="SF",ROW($B$2:$B$23)-1),ROW(A15))),"")</f>
        <v/>
      </c>
      <c r="M18" s="4"/>
      <c r="N18" s="3" t="str" cm="1">
        <f t="array" ref="N18">IFERROR(INDEX($A$2:$A$23,SMALL(IF($B$2:$B$23="C",ROW($B$2:$B$23)-1),ROW(A15))),"")</f>
        <v/>
      </c>
      <c r="O18" s="4"/>
    </row>
    <row r="19" spans="1:15">
      <c r="A19" s="1" t="s">
        <v>128</v>
      </c>
      <c r="B19" s="1" t="s">
        <v>7</v>
      </c>
      <c r="C19" s="1">
        <v>25</v>
      </c>
      <c r="D19" s="1" t="s">
        <v>10</v>
      </c>
      <c r="E19" s="1" t="s">
        <v>14</v>
      </c>
      <c r="F19" s="1"/>
      <c r="G19" s="1"/>
      <c r="H19" s="1"/>
      <c r="I19" s="4"/>
      <c r="J19" s="7" t="str" cm="1">
        <f t="array" ref="J19">IFERROR(INDEX($A$2:$A$23,SMALL(IF($B$2:$B$23="PG",ROW($B$2:$B$23)-1),ROW(A16))),"")</f>
        <v/>
      </c>
      <c r="K19" s="4"/>
      <c r="L19" s="3" t="str" cm="1">
        <f t="array" ref="L19">IFERROR(INDEX($A$2:$A$23,SMALL(IF($B$2:$B$23="SF",ROW($B$2:$B$23)-1),ROW(A16))),"")</f>
        <v/>
      </c>
      <c r="M19" s="4"/>
      <c r="N19" s="3" t="str" cm="1">
        <f t="array" ref="N19">IFERROR(INDEX($A$2:$A$23,SMALL(IF($B$2:$B$23="C",ROW($B$2:$B$23)-1),ROW(A16))),"")</f>
        <v/>
      </c>
      <c r="O19" s="4"/>
    </row>
    <row r="20" spans="1:15">
      <c r="A20" s="1" t="s">
        <v>129</v>
      </c>
      <c r="B20" s="1" t="s">
        <v>9</v>
      </c>
      <c r="C20" s="1">
        <v>22</v>
      </c>
      <c r="D20" s="1" t="s">
        <v>10</v>
      </c>
      <c r="E20" s="1" t="s">
        <v>14</v>
      </c>
      <c r="F20" s="1"/>
      <c r="G20" s="1"/>
      <c r="H20" s="1"/>
      <c r="I20" s="4"/>
      <c r="J20" s="7" t="str" cm="1">
        <f t="array" ref="J20">IFERROR(INDEX($A$2:$A$23,SMALL(IF($B$2:$B$23="PG",ROW($B$2:$B$23)-1),ROW(A17))),"")</f>
        <v/>
      </c>
      <c r="K20" s="4"/>
      <c r="L20" s="3" t="str" cm="1">
        <f t="array" ref="L20">IFERROR(INDEX($A$2:$A$23,SMALL(IF($B$2:$B$23="SF",ROW($B$2:$B$23)-1),ROW(A17))),"")</f>
        <v/>
      </c>
      <c r="M20" s="4"/>
      <c r="N20" s="3" t="str" cm="1">
        <f t="array" ref="N20">IFERROR(INDEX($A$2:$A$23,SMALL(IF($B$2:$B$23="C",ROW($B$2:$B$23)-1),ROW(A17))),"")</f>
        <v/>
      </c>
      <c r="O20" s="4"/>
    </row>
    <row r="21" spans="1:15">
      <c r="A21" s="4"/>
      <c r="B21" s="4"/>
      <c r="C21" s="4"/>
      <c r="D21" s="4"/>
      <c r="E21" s="4"/>
      <c r="F21" s="4"/>
      <c r="G21" s="4"/>
      <c r="H21" s="4"/>
      <c r="I21" s="4"/>
      <c r="J21" s="7" t="str" cm="1">
        <f t="array" ref="J21">IFERROR(INDEX($A$2:$A$23,SMALL(IF($B$2:$B$23="PG",ROW($B$2:$B$23)-1),ROW(A18))),"")</f>
        <v/>
      </c>
      <c r="K21" s="4"/>
      <c r="L21" s="3" t="str" cm="1">
        <f t="array" ref="L21">IFERROR(INDEX($A$2:$A$23,SMALL(IF($B$2:$B$23="SF",ROW($B$2:$B$23)-1),ROW(A18))),"")</f>
        <v/>
      </c>
      <c r="M21" s="4"/>
      <c r="N21" s="3" t="str" cm="1">
        <f t="array" ref="N21">IFERROR(INDEX($A$2:$A$23,SMALL(IF($B$2:$B$23="C",ROW($B$2:$B$23)-1),ROW(A18))),"")</f>
        <v/>
      </c>
      <c r="O21" s="4"/>
    </row>
    <row r="22" spans="1:15" hidden="1">
      <c r="A22" s="4"/>
      <c r="B22" s="4"/>
      <c r="C22" s="4"/>
      <c r="D22" s="4"/>
      <c r="E22" s="4"/>
      <c r="F22" s="4"/>
      <c r="G22" s="4"/>
      <c r="H22" s="4"/>
      <c r="I22" s="4"/>
      <c r="J22" s="7" t="str" cm="1">
        <f t="array" ref="J22">IFERROR(INDEX($A$2:$A$23,SMALL(IF($B$2:$B$23="PG",ROW($B$2:$B$23)-1),ROW(A19))),"")</f>
        <v/>
      </c>
      <c r="K22" s="4"/>
      <c r="L22" s="3" t="str" cm="1">
        <f t="array" ref="L22">IFERROR(INDEX($A$2:$A$23,SMALL(IF($B$2:$B$23="SF",ROW($B$2:$B$23)-1),ROW(A19))),"")</f>
        <v/>
      </c>
      <c r="M22" s="4"/>
      <c r="N22" s="3" t="str" cm="1">
        <f t="array" ref="N22">IFERROR(INDEX($A$2:$A$23,SMALL(IF($B$2:$B$23="C",ROW($B$2:$B$23)-1),ROW(A19))),"")</f>
        <v/>
      </c>
      <c r="O22" s="4"/>
    </row>
    <row r="23" spans="1:15" hidden="1">
      <c r="A23" s="4"/>
      <c r="B23" s="4"/>
      <c r="C23" s="4"/>
      <c r="D23" s="4"/>
      <c r="E23" s="4"/>
      <c r="F23" s="4"/>
      <c r="G23" s="4"/>
      <c r="H23" s="4"/>
      <c r="I23" s="4"/>
      <c r="J23" s="7" t="str" cm="1">
        <f t="array" ref="J23">IFERROR(INDEX($A$2:$A$23,SMALL(IF($B$2:$B$23="PG",ROW($B$2:$B$23)-1),ROW(A20))),"")</f>
        <v/>
      </c>
      <c r="K23" s="4"/>
      <c r="L23" s="3" t="str" cm="1">
        <f t="array" ref="L23">IFERROR(INDEX($A$2:$A$23,SMALL(IF($B$2:$B$23="SF",ROW($B$2:$B$23)-1),ROW(A20))),"")</f>
        <v/>
      </c>
      <c r="M23" s="4"/>
      <c r="N23" s="3" t="str" cm="1">
        <f t="array" ref="N23">IFERROR(INDEX($A$2:$A$23,SMALL(IF($B$2:$B$23="C",ROW($B$2:$B$23)-1),ROW(A20))),"")</f>
        <v/>
      </c>
      <c r="O23" s="4"/>
    </row>
    <row r="24" spans="1:15">
      <c r="A24" s="4" t="s">
        <v>42</v>
      </c>
      <c r="B24" s="4"/>
      <c r="C24" s="4"/>
      <c r="D24" s="8">
        <f>SUM(D2:D22)</f>
        <v>149275854</v>
      </c>
      <c r="E24" s="8">
        <f t="shared" ref="E24:H24" si="0">SUM(E2:E22)</f>
        <v>61066150</v>
      </c>
      <c r="F24" s="8">
        <f t="shared" si="0"/>
        <v>39557043</v>
      </c>
      <c r="G24" s="8">
        <f t="shared" si="0"/>
        <v>26230464</v>
      </c>
      <c r="H24" s="8">
        <f t="shared" si="0"/>
        <v>0</v>
      </c>
      <c r="I24" s="4"/>
      <c r="J24" s="7" t="str" cm="1">
        <f t="array" ref="J24">IFERROR(INDEX($A$2:$A$23,SMALL(IF($B$2:$B$23="PG",ROW($B$2:$B$23)-1),ROW(A21))),"")</f>
        <v/>
      </c>
      <c r="K24" s="4"/>
      <c r="L24" s="3" t="str" cm="1">
        <f t="array" ref="L24">IFERROR(INDEX($A$2:$A$23,SMALL(IF($B$2:$B$23="SF",ROW($B$2:$B$23)-1),ROW(A21))),"")</f>
        <v/>
      </c>
      <c r="M24" s="4"/>
      <c r="N24" s="3" t="str" cm="1">
        <f t="array" ref="N24">IFERROR(INDEX($A$2:$A$23,SMALL(IF($B$2:$B$23="C",ROW($B$2:$B$23)-1),ROW(A21))),"")</f>
        <v/>
      </c>
      <c r="O24" s="4"/>
    </row>
    <row r="25" spans="1:15">
      <c r="A25" s="4"/>
      <c r="B25" s="4"/>
      <c r="C25" s="4"/>
      <c r="D25" s="6"/>
      <c r="E25" s="4"/>
      <c r="F25" s="4"/>
      <c r="G25" s="4"/>
      <c r="H25" s="4"/>
      <c r="I25" s="4"/>
      <c r="J25" s="7" t="str" cm="1">
        <f t="array" ref="J25">IFERROR(INDEX($A$2:$A$23,SMALL(IF($B$2:$B$23="PG",ROW($B$2:$B$23)-1),ROW(A22))),"")</f>
        <v/>
      </c>
      <c r="K25" s="4"/>
      <c r="L25" s="3" t="str" cm="1">
        <f t="array" ref="L25">IFERROR(INDEX($A$2:$A$23,SMALL(IF($B$2:$B$23="SF",ROW($B$2:$B$23)-1),ROW(A22))),"")</f>
        <v/>
      </c>
      <c r="M25" s="4"/>
      <c r="N25" s="3" t="str" cm="1">
        <f t="array" ref="N25">IFERROR(INDEX($A$2:$A$23,SMALL(IF($B$2:$B$23="C",ROW($B$2:$B$23)-1),ROW(A22))),"")</f>
        <v/>
      </c>
      <c r="O25" s="4"/>
    </row>
    <row r="26" spans="1:15">
      <c r="A26" s="4" t="s">
        <v>40</v>
      </c>
      <c r="B26" s="4"/>
      <c r="C26" s="4"/>
      <c r="D26" s="5">
        <f>D35-D24</f>
        <v>5371146</v>
      </c>
      <c r="E26" s="5">
        <f>E35-E24</f>
        <v>104406140</v>
      </c>
      <c r="F26" s="5">
        <f>F35-F24</f>
        <v>137498307.30000001</v>
      </c>
      <c r="G26" s="5">
        <f>G35-G24</f>
        <v>163218760.82100001</v>
      </c>
      <c r="H26" s="5">
        <f>H35-H24</f>
        <v>202710670.55847001</v>
      </c>
      <c r="I26" s="4"/>
      <c r="J26" s="7" t="str" cm="1">
        <f t="array" ref="J26">IFERROR(INDEX($A$2:$A$23,SMALL(IF($B$2:$B$23="PG",ROW($B$2:$B$23)-1),ROW(A23))),"")</f>
        <v/>
      </c>
      <c r="K26" s="4"/>
      <c r="L26" s="4"/>
      <c r="M26" s="4"/>
      <c r="N26" s="3" t="str" cm="1">
        <f t="array" ref="N26">IFERROR(INDEX($A$2:$A$23,SMALL(IF($B$2:$B$23="C",ROW($B$2:$B$23)-1),ROW(A23))),"")</f>
        <v/>
      </c>
      <c r="O26" s="4"/>
    </row>
    <row r="27" spans="1:15">
      <c r="A27" s="4" t="s">
        <v>41</v>
      </c>
      <c r="B27" s="4"/>
      <c r="C27" s="4"/>
      <c r="D27" s="5">
        <f>D34-D24</f>
        <v>38619146</v>
      </c>
      <c r="E27" s="5">
        <f>E34-E24</f>
        <v>139981500</v>
      </c>
      <c r="F27" s="5">
        <f>F34-F24</f>
        <v>175563942.5</v>
      </c>
      <c r="G27" s="5">
        <f>G34-G24</f>
        <v>203948990.48500001</v>
      </c>
      <c r="H27" s="5">
        <f>H34-H24</f>
        <v>246292016.29895002</v>
      </c>
      <c r="I27" s="4"/>
      <c r="J27" s="7" t="str" cm="1">
        <f t="array" ref="J27">IFERROR(INDEX($A$2:$A$23,SMALL(IF($B$2:$B$23="PG",ROW($B$2:$B$23)-1),ROW(A24))),"")</f>
        <v/>
      </c>
      <c r="K27" s="4"/>
      <c r="L27" s="4"/>
      <c r="M27" s="4"/>
      <c r="N27" s="3" t="str" cm="1">
        <f t="array" ref="N27">IFERROR(INDEX($A$2:$A$23,SMALL(IF($B$2:$B$23="C",ROW($B$2:$B$23)-1),ROW(A24))),"")</f>
        <v/>
      </c>
      <c r="O27" s="4"/>
    </row>
    <row r="28" spans="1:15">
      <c r="A28" s="4" t="s">
        <v>43</v>
      </c>
      <c r="B28" s="4"/>
      <c r="C28" s="4"/>
      <c r="D28" s="5">
        <f>D33-D24</f>
        <v>46669146</v>
      </c>
      <c r="E28" s="5">
        <f>E33-E24</f>
        <v>148595000</v>
      </c>
      <c r="F28" s="5">
        <f>F33-F24</f>
        <v>184780387.5</v>
      </c>
      <c r="G28" s="5">
        <f>G33-G24</f>
        <v>213810586.63500002</v>
      </c>
      <c r="H28" s="5">
        <f>H33-H24</f>
        <v>256843924.17945004</v>
      </c>
      <c r="I28" s="4"/>
      <c r="J28" s="7" t="str" cm="1">
        <f t="array" ref="J28">IFERROR(INDEX($A$2:$A$23,SMALL(IF($B$2:$B$23="PG",ROW($B$2:$B$23)-1),ROW(A25))),"")</f>
        <v/>
      </c>
      <c r="K28" s="4"/>
      <c r="L28" s="4"/>
      <c r="M28" s="4"/>
      <c r="N28" s="4"/>
      <c r="O28" s="4"/>
    </row>
    <row r="29" spans="1:15">
      <c r="A29" s="4" t="s">
        <v>44</v>
      </c>
      <c r="B29" s="4"/>
      <c r="C29" s="4"/>
      <c r="D29" s="5">
        <f>D32-D24</f>
        <v>58548146</v>
      </c>
      <c r="E29" s="5">
        <f>E32-E24</f>
        <v>161305530</v>
      </c>
      <c r="F29" s="5">
        <f>F32-F24</f>
        <v>198380654.60000002</v>
      </c>
      <c r="G29" s="5">
        <f>G32-G24</f>
        <v>228362872.43200004</v>
      </c>
      <c r="H29" s="5">
        <f>H32-H24</f>
        <v>272414869.98224008</v>
      </c>
      <c r="I29" s="4"/>
      <c r="J29" s="7" t="str" cm="1">
        <f t="array" ref="J29">IFERROR(INDEX($A$2:$A$23,SMALL(IF($B$2:$B$23="PG",ROW($B$2:$B$23)-1),ROW(A26))),"")</f>
        <v/>
      </c>
      <c r="K29" s="4"/>
      <c r="L29" s="4"/>
      <c r="M29" s="4"/>
      <c r="N29" s="4"/>
      <c r="O29" s="4"/>
    </row>
    <row r="30" spans="1:15" ht="20" thickBo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4"/>
      <c r="J31" s="44" t="s">
        <v>521</v>
      </c>
      <c r="K31" s="4"/>
      <c r="L31" s="4"/>
      <c r="M31" s="4"/>
      <c r="N31" s="4"/>
      <c r="O31" s="4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4"/>
      <c r="J32" s="46" t="s">
        <v>522</v>
      </c>
      <c r="K32" s="4"/>
      <c r="L32" s="4"/>
      <c r="M32" s="4"/>
      <c r="N32" s="4"/>
      <c r="O32" s="4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4"/>
      <c r="J33" s="45" t="s">
        <v>524</v>
      </c>
      <c r="K33" s="4"/>
      <c r="L33" s="4"/>
      <c r="M33" s="4"/>
      <c r="N33" s="4"/>
      <c r="O33" s="4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4"/>
      <c r="J34" s="4"/>
      <c r="K34" s="4"/>
      <c r="L34" s="4"/>
      <c r="M34" s="4"/>
      <c r="N34" s="4"/>
      <c r="O34" s="4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4"/>
      <c r="J35" s="4"/>
      <c r="K35" s="4"/>
      <c r="L35" s="4"/>
      <c r="M35" s="4"/>
      <c r="N35" s="4"/>
      <c r="O35" s="4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4"/>
      <c r="J36" s="4"/>
      <c r="K36" s="4"/>
      <c r="L36" s="4"/>
      <c r="M36" s="4"/>
      <c r="N36" s="4"/>
      <c r="O36" s="4"/>
    </row>
    <row r="37" spans="1: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</sheetData>
  <mergeCells count="3">
    <mergeCell ref="J2:N2"/>
    <mergeCell ref="A31:H31"/>
    <mergeCell ref="J11:N11"/>
  </mergeCells>
  <conditionalFormatting sqref="D26:H29">
    <cfRule type="cellIs" dxfId="51" priority="1" operator="lessThan">
      <formula>0</formula>
    </cfRule>
    <cfRule type="cellIs" dxfId="50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85065-43F7-7140-AEE8-8A8B90E3DA98}">
  <dimension ref="A1:O37"/>
  <sheetViews>
    <sheetView zoomScale="86" zoomScaleNormal="238" workbookViewId="0">
      <selection activeCell="L29" sqref="L29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.6640625" style="55" customWidth="1"/>
    <col min="10" max="14" width="20.83203125" style="55" customWidth="1"/>
    <col min="15" max="15" width="3.1640625" style="55" customWidth="1"/>
    <col min="16" max="16384" width="10.83203125" style="55"/>
  </cols>
  <sheetData>
    <row r="1" spans="1:15" ht="47">
      <c r="A1" s="64" t="s">
        <v>15</v>
      </c>
      <c r="B1" s="64" t="s">
        <v>16</v>
      </c>
      <c r="C1" s="64" t="s">
        <v>17</v>
      </c>
      <c r="D1" s="64" t="s">
        <v>0</v>
      </c>
      <c r="E1" s="64" t="s">
        <v>1</v>
      </c>
      <c r="F1" s="64" t="s">
        <v>2</v>
      </c>
      <c r="G1" s="64" t="s">
        <v>3</v>
      </c>
      <c r="H1" s="64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Second Apron Team</v>
      </c>
      <c r="M1" s="3"/>
      <c r="N1" s="3"/>
      <c r="O1" s="3"/>
    </row>
    <row r="2" spans="1:15" ht="34">
      <c r="A2" s="2" t="s">
        <v>130</v>
      </c>
      <c r="B2" s="2" t="s">
        <v>8</v>
      </c>
      <c r="C2" s="2">
        <v>29</v>
      </c>
      <c r="D2" s="22">
        <v>46394100</v>
      </c>
      <c r="E2" s="22">
        <v>50105628</v>
      </c>
      <c r="F2" s="49">
        <v>53817156</v>
      </c>
      <c r="G2" s="2"/>
      <c r="H2" s="2"/>
      <c r="I2" s="3"/>
      <c r="J2" s="101" t="s">
        <v>34</v>
      </c>
      <c r="K2" s="101"/>
      <c r="L2" s="101"/>
      <c r="M2" s="101"/>
      <c r="N2" s="101"/>
      <c r="O2" s="3"/>
    </row>
    <row r="3" spans="1:15">
      <c r="A3" s="2" t="s">
        <v>131</v>
      </c>
      <c r="B3" s="2" t="s">
        <v>6</v>
      </c>
      <c r="C3" s="2">
        <v>24</v>
      </c>
      <c r="D3" s="22">
        <v>46394100</v>
      </c>
      <c r="E3" s="22">
        <v>50105628</v>
      </c>
      <c r="F3" s="22">
        <v>53817156</v>
      </c>
      <c r="G3" s="22">
        <v>57528684</v>
      </c>
      <c r="H3" s="22">
        <v>61240212</v>
      </c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132</v>
      </c>
      <c r="B4" s="2" t="s">
        <v>5</v>
      </c>
      <c r="C4" s="2">
        <v>26</v>
      </c>
      <c r="D4" s="22">
        <v>39446090</v>
      </c>
      <c r="E4" s="22">
        <v>42166510</v>
      </c>
      <c r="F4" s="22">
        <v>44886930</v>
      </c>
      <c r="G4" s="2"/>
      <c r="H4" s="2"/>
      <c r="I4" s="3"/>
      <c r="J4" s="7" t="str" cm="1">
        <f t="array" ref="J4">IFERROR(INDEX($A$2:$A$23,SMALL(IF($B$2:$B$23="PG",ROW($B$2:$B$23)-1),ROW(A1))),"")</f>
        <v>Darius Garland</v>
      </c>
      <c r="K4" s="3" t="str" cm="1">
        <f t="array" ref="K4">IFERROR(INDEX($A$2:$A$23,SMALL(IF($B$2:$B$23="SG",ROW($B$2:$B$23)-1),ROW(A1))),"")</f>
        <v>Donovan Mitchell</v>
      </c>
      <c r="L4" s="3" t="str" cm="1">
        <f t="array" ref="L4">IFERROR(INDEX($A$2:$A$23,SMALL(IF($B$2:$B$23="SF",ROW($B$2:$B$23)-1),ROW(A1))),"")</f>
        <v>De'Andre Hunter</v>
      </c>
      <c r="M4" s="3" t="str" cm="1">
        <f t="array" ref="M4">IFERROR(INDEX($A$2:$A$23,SMALL(IF($B$2:$B$23="PF",ROW($B$2:$B$23)-1),ROW(A1))),"")</f>
        <v>Evan Mobley</v>
      </c>
      <c r="N4" s="3" t="str" cm="1">
        <f t="array" ref="N4">IFERROR(INDEX($A$2:$A$23,SMALL(IF($B$2:$B$23="C",ROW($B$2:$B$23)-1),ROW(A1))),"")</f>
        <v>Jarrett Allen</v>
      </c>
      <c r="O4" s="3"/>
    </row>
    <row r="5" spans="1:15">
      <c r="A5" s="2" t="s">
        <v>133</v>
      </c>
      <c r="B5" s="2" t="s">
        <v>7</v>
      </c>
      <c r="C5" s="2">
        <v>28</v>
      </c>
      <c r="D5" s="22">
        <v>23303571</v>
      </c>
      <c r="E5" s="22">
        <v>24910714</v>
      </c>
      <c r="F5" s="2"/>
      <c r="G5" s="2"/>
      <c r="H5" s="2"/>
      <c r="I5" s="3"/>
      <c r="J5" s="7" t="str" cm="1">
        <f t="array" ref="J5">IFERROR(INDEX($A$2:$A$23,SMALL(IF($B$2:$B$23="PG",ROW($B$2:$B$23)-1),ROW(A2))),"")</f>
        <v>Lonzo Ball</v>
      </c>
      <c r="K5" s="3" t="str" cm="1">
        <f t="array" ref="K5">IFERROR(INDEX($A$2:$A$23,SMALL(IF($B$2:$B$23="SG",ROW($B$2:$B$23)-1),ROW(A2))),"")</f>
        <v>Max Strus</v>
      </c>
      <c r="L5" s="3" t="str" cm="1">
        <f t="array" ref="L5">IFERROR(INDEX($A$2:$A$23,SMALL(IF($B$2:$B$23="SF",ROW($B$2:$B$23)-1),ROW(A2))),"")</f>
        <v/>
      </c>
      <c r="M5" s="3" t="str" cm="1">
        <f t="array" ref="M5">IFERROR(INDEX($A$2:$A$23,SMALL(IF($B$2:$B$23="PF",ROW($B$2:$B$23)-1),ROW(A2))),"")</f>
        <v>Dean Wade</v>
      </c>
      <c r="N5" s="3" t="str" cm="1">
        <f t="array" ref="N5">IFERROR(INDEX($A$2:$A$23,SMALL(IF($B$2:$B$23="C",ROW($B$2:$B$23)-1),ROW(A2))),"")</f>
        <v/>
      </c>
      <c r="O5" s="3"/>
    </row>
    <row r="6" spans="1:15">
      <c r="A6" s="2" t="s">
        <v>134</v>
      </c>
      <c r="B6" s="2" t="s">
        <v>9</v>
      </c>
      <c r="C6" s="2">
        <v>27</v>
      </c>
      <c r="D6" s="22">
        <v>20000000</v>
      </c>
      <c r="E6" s="22">
        <v>28000000</v>
      </c>
      <c r="F6" s="22">
        <v>30240000</v>
      </c>
      <c r="G6" s="22">
        <v>32480000</v>
      </c>
      <c r="H6" s="2"/>
      <c r="I6" s="3"/>
      <c r="J6" s="7" t="str" cm="1">
        <f t="array" ref="J6">IFERROR(INDEX($A$2:$A$23,SMALL(IF($B$2:$B$23="PG",ROW($B$2:$B$23)-1),ROW(A3))),"")</f>
        <v>Craig Porter Jr.</v>
      </c>
      <c r="K6" s="3" t="str" cm="1">
        <f t="array" ref="K6">IFERROR(INDEX($A$2:$A$23,SMALL(IF($B$2:$B$23="SG",ROW($B$2:$B$23)-1),ROW(A3))),"")</f>
        <v>Sam Merrill</v>
      </c>
      <c r="L6" s="3" t="str" cm="1">
        <f t="array" ref="L6">IFERROR(INDEX($A$2:$A$23,SMALL(IF($B$2:$B$23="SF",ROW($B$2:$B$23)-1),ROW(A3))),"")</f>
        <v/>
      </c>
      <c r="M6" s="3" t="str" cm="1">
        <f t="array" ref="M6">IFERROR(INDEX($A$2:$A$23,SMALL(IF($B$2:$B$23="PF",ROW($B$2:$B$23)-1),ROW(A3))),"")</f>
        <v>Larry Nance Jr.</v>
      </c>
      <c r="N6" s="3" t="str" cm="1">
        <f t="array" ref="N6">IFERROR(INDEX($A$2:$A$23,SMALL(IF($B$2:$B$23="C",ROW($B$2:$B$23)-1),ROW(A3))),"")</f>
        <v/>
      </c>
      <c r="O6" s="3"/>
    </row>
    <row r="7" spans="1:15">
      <c r="A7" s="2" t="s">
        <v>135</v>
      </c>
      <c r="B7" s="2" t="s">
        <v>8</v>
      </c>
      <c r="C7" s="2">
        <v>29</v>
      </c>
      <c r="D7" s="22">
        <v>15936452</v>
      </c>
      <c r="E7" s="22">
        <v>16660836</v>
      </c>
      <c r="F7" s="2"/>
      <c r="G7" s="2"/>
      <c r="H7" s="2"/>
      <c r="I7" s="3"/>
      <c r="J7" s="7" t="str" cm="1">
        <f t="array" ref="J7">IFERROR(INDEX($A$2:$A$23,SMALL(IF($B$2:$B$23="PG",ROW($B$2:$B$23)-1),ROW(A4))),"")</f>
        <v/>
      </c>
      <c r="K7" s="3" t="str" cm="1">
        <f t="array" ref="K7">IFERROR(INDEX($A$2:$A$23,SMALL(IF($B$2:$B$23="SG",ROW($B$2:$B$23)-1),ROW(A4))),"")</f>
        <v>Jaylon Tyson</v>
      </c>
      <c r="L7" s="3" t="str" cm="1">
        <f t="array" ref="L7">IFERROR(INDEX($A$2:$A$23,SMALL(IF($B$2:$B$23="SF",ROW($B$2:$B$23)-1),ROW(A4))),"")</f>
        <v/>
      </c>
      <c r="M7" s="3" t="str" cm="1">
        <f t="array" ref="M7">IFERROR(INDEX($A$2:$A$23,SMALL(IF($B$2:$B$23="PF",ROW($B$2:$B$23)-1),ROW(A4))),"")</f>
        <v>Nae'qwan Tomlin</v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136</v>
      </c>
      <c r="B8" s="2" t="s">
        <v>5</v>
      </c>
      <c r="C8" s="2">
        <v>28</v>
      </c>
      <c r="D8" s="22">
        <v>10000000</v>
      </c>
      <c r="E8" s="50">
        <v>10000000</v>
      </c>
      <c r="F8" s="2"/>
      <c r="G8" s="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>Tyrese Proctor</v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137</v>
      </c>
      <c r="B9" s="2" t="s">
        <v>8</v>
      </c>
      <c r="C9" s="2">
        <v>29</v>
      </c>
      <c r="D9" s="22">
        <v>8482144</v>
      </c>
      <c r="E9" s="22">
        <v>9160715</v>
      </c>
      <c r="F9" s="22">
        <v>9839285</v>
      </c>
      <c r="G9" s="22">
        <v>10517856</v>
      </c>
      <c r="H9" s="2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>Luke Travers</v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138</v>
      </c>
      <c r="B10" s="2" t="s">
        <v>6</v>
      </c>
      <c r="C10" s="2">
        <v>29</v>
      </c>
      <c r="D10" s="78">
        <v>6623456</v>
      </c>
      <c r="E10" s="2"/>
      <c r="F10" s="2"/>
      <c r="G10" s="2"/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139</v>
      </c>
      <c r="B11" s="2" t="s">
        <v>8</v>
      </c>
      <c r="C11" s="2">
        <v>23</v>
      </c>
      <c r="D11" s="22">
        <v>3492480</v>
      </c>
      <c r="E11" s="50">
        <v>3658560</v>
      </c>
      <c r="F11" s="50">
        <v>5641500</v>
      </c>
      <c r="G11" s="32" t="s">
        <v>14</v>
      </c>
      <c r="H11" s="2"/>
      <c r="I11" s="3"/>
      <c r="J11" s="96" t="s">
        <v>544</v>
      </c>
      <c r="K11" s="96"/>
      <c r="L11" s="96"/>
      <c r="M11" s="96"/>
      <c r="N11" s="96"/>
      <c r="O11" s="3"/>
    </row>
    <row r="12" spans="1:15">
      <c r="A12" s="2" t="s">
        <v>71</v>
      </c>
      <c r="B12" s="2" t="s">
        <v>6</v>
      </c>
      <c r="C12" s="2">
        <v>33</v>
      </c>
      <c r="D12" s="22">
        <v>2296274</v>
      </c>
      <c r="E12" s="2"/>
      <c r="F12" s="2"/>
      <c r="G12" s="2"/>
      <c r="H12" s="2"/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70</v>
      </c>
      <c r="B13" s="2" t="s">
        <v>5</v>
      </c>
      <c r="C13" s="2">
        <v>25</v>
      </c>
      <c r="D13" s="74">
        <v>2221677</v>
      </c>
      <c r="E13" s="50">
        <v>2406205</v>
      </c>
      <c r="F13" s="2"/>
      <c r="G13" s="2"/>
      <c r="H13" s="2"/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140</v>
      </c>
      <c r="B14" s="2" t="s">
        <v>8</v>
      </c>
      <c r="C14" s="2">
        <v>21</v>
      </c>
      <c r="D14" s="22">
        <v>1272870</v>
      </c>
      <c r="E14" s="22">
        <v>2150917</v>
      </c>
      <c r="F14" s="22">
        <v>2525901</v>
      </c>
      <c r="G14" s="50">
        <v>2735698</v>
      </c>
      <c r="H14" s="2"/>
      <c r="I14" s="3"/>
      <c r="J14" s="86"/>
      <c r="K14" s="86"/>
      <c r="L14" s="83"/>
      <c r="M14" s="87"/>
      <c r="N14" s="87"/>
      <c r="O14" s="3"/>
    </row>
    <row r="15" spans="1:15">
      <c r="A15" s="2" t="s">
        <v>141</v>
      </c>
      <c r="B15" s="2" t="s">
        <v>6</v>
      </c>
      <c r="C15" s="2">
        <v>25</v>
      </c>
      <c r="D15" s="2" t="s">
        <v>10</v>
      </c>
      <c r="E15" s="32" t="s">
        <v>14</v>
      </c>
      <c r="F15" s="2"/>
      <c r="G15" s="2"/>
      <c r="H15" s="2"/>
      <c r="I15" s="3"/>
      <c r="J15" s="26"/>
      <c r="K15" s="26"/>
      <c r="L15" s="83"/>
      <c r="M15" s="26"/>
      <c r="N15" s="26"/>
      <c r="O15" s="3"/>
    </row>
    <row r="16" spans="1:15">
      <c r="A16" s="2" t="s">
        <v>142</v>
      </c>
      <c r="B16" s="2" t="s">
        <v>8</v>
      </c>
      <c r="C16" s="2">
        <v>24</v>
      </c>
      <c r="D16" s="2" t="s">
        <v>10</v>
      </c>
      <c r="E16" s="32" t="s">
        <v>14</v>
      </c>
      <c r="F16" s="2"/>
      <c r="G16" s="2"/>
      <c r="H16" s="2"/>
      <c r="I16" s="3"/>
      <c r="J16" s="84"/>
      <c r="K16" s="83"/>
      <c r="L16" s="83"/>
      <c r="M16" s="83"/>
      <c r="N16" s="83"/>
      <c r="O16" s="3"/>
    </row>
    <row r="17" spans="1:15">
      <c r="A17" s="2" t="s">
        <v>480</v>
      </c>
      <c r="B17" s="2"/>
      <c r="C17" s="2"/>
      <c r="D17" s="22">
        <v>424672</v>
      </c>
      <c r="E17" s="22">
        <v>424672</v>
      </c>
      <c r="F17" s="2"/>
      <c r="G17" s="2"/>
      <c r="H17" s="2"/>
      <c r="I17" s="3"/>
      <c r="J17" s="84"/>
      <c r="K17" s="83"/>
      <c r="L17" s="83"/>
      <c r="M17" s="83"/>
      <c r="N17" s="83"/>
      <c r="O17" s="3"/>
    </row>
    <row r="18" spans="1:15" hidden="1">
      <c r="A18" s="2"/>
      <c r="B18" s="2"/>
      <c r="C18" s="2"/>
      <c r="D18" s="2"/>
      <c r="E18" s="2"/>
      <c r="F18" s="2"/>
      <c r="G18" s="2"/>
      <c r="H18" s="2"/>
      <c r="I18" s="3"/>
      <c r="J18" s="84"/>
      <c r="K18" s="83"/>
      <c r="L18" s="83" t="str" cm="1">
        <f t="array" ref="L18">IFERROR(INDEX($A$2:$A$20,SMALL(IF($B$2:$B$20="SF",ROW($B$2:$B$20)-1),ROW(#REF!))),"")</f>
        <v/>
      </c>
      <c r="M18" s="83">
        <v>2028</v>
      </c>
      <c r="N18" s="83" t="s">
        <v>547</v>
      </c>
      <c r="O18" s="3"/>
    </row>
    <row r="19" spans="1:15" hidden="1">
      <c r="A19" s="2"/>
      <c r="B19" s="2"/>
      <c r="C19" s="2"/>
      <c r="D19" s="2"/>
      <c r="E19" s="2"/>
      <c r="F19" s="2"/>
      <c r="G19" s="2"/>
      <c r="H19" s="2"/>
      <c r="I19" s="3"/>
      <c r="J19" s="84"/>
      <c r="K19" s="83"/>
      <c r="L19" s="83" t="str" cm="1">
        <f t="array" ref="L19">IFERROR(INDEX($A$2:$A$20,SMALL(IF($B$2:$B$20="SF",ROW($B$2:$B$20)-1),ROW(#REF!))),"")</f>
        <v/>
      </c>
      <c r="M19" s="83">
        <v>2032</v>
      </c>
      <c r="N19" s="83" t="s">
        <v>547</v>
      </c>
      <c r="O19" s="3"/>
    </row>
    <row r="20" spans="1:15" hidden="1">
      <c r="A20" s="2"/>
      <c r="B20" s="2"/>
      <c r="C20" s="2"/>
      <c r="D20" s="2"/>
      <c r="E20" s="2"/>
      <c r="F20" s="2"/>
      <c r="G20" s="2"/>
      <c r="H20" s="2"/>
      <c r="I20" s="3"/>
      <c r="J20" s="7" t="str" cm="1">
        <f t="array" ref="J20">IFERROR(INDEX($A$2:$A$23,SMALL(IF($B$2:$B$23="PG",ROW($B$2:$B$23)-1),ROW(A17))),"")</f>
        <v/>
      </c>
      <c r="K20" s="3"/>
      <c r="L20" s="3" t="str" cm="1">
        <f t="array" ref="L20">IFERROR(INDEX($A$2:$A$23,SMALL(IF($B$2:$B$23="SF",ROW($B$2:$B$23)-1),ROW(A17))),"")</f>
        <v/>
      </c>
      <c r="M20" s="3"/>
      <c r="N20" s="3" t="str" cm="1">
        <f t="array" ref="N20">IFERROR(INDEX($A$2:$A$23,SMALL(IF($B$2:$B$23="C",ROW($B$2:$B$23)-1),ROW(A17))),"")</f>
        <v/>
      </c>
      <c r="O20" s="3"/>
    </row>
    <row r="21" spans="1:15" hidden="1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IFERROR(INDEX($A$2:$A$23,SMALL(IF($B$2:$B$23="PG",ROW($B$2:$B$23)-1),ROW(A18))),"")</f>
        <v/>
      </c>
      <c r="K21" s="3"/>
      <c r="L21" s="3" t="str" cm="1">
        <f t="array" ref="L21">IFERROR(INDEX($A$2:$A$23,SMALL(IF($B$2:$B$23="SF",ROW($B$2:$B$23)-1),ROW(A18))),"")</f>
        <v/>
      </c>
      <c r="M21" s="3"/>
      <c r="N21" s="3" t="str" cm="1">
        <f t="array" ref="N21">IFERROR(INDEX($A$2:$A$23,SMALL(IF($B$2:$B$23="C",ROW($B$2:$B$23)-1),ROW(A18))),"")</f>
        <v/>
      </c>
      <c r="O21" s="3"/>
    </row>
    <row r="22" spans="1:15" hidden="1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IFERROR(INDEX($A$2:$A$23,SMALL(IF($B$2:$B$23="PG",ROW($B$2:$B$23)-1),ROW(A19))),"")</f>
        <v/>
      </c>
      <c r="K22" s="3"/>
      <c r="L22" s="3" t="str" cm="1">
        <f t="array" ref="L22">IFERROR(INDEX($A$2:$A$23,SMALL(IF($B$2:$B$23="SF",ROW($B$2:$B$23)-1),ROW(A19))),"")</f>
        <v/>
      </c>
      <c r="M22" s="3"/>
      <c r="N22" s="3" t="str" cm="1">
        <f t="array" ref="N22">IFERROR(INDEX($A$2:$A$23,SMALL(IF($B$2:$B$23="C",ROW($B$2:$B$23)-1),ROW(A19))),"")</f>
        <v/>
      </c>
      <c r="O22" s="3"/>
    </row>
    <row r="23" spans="1:15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IFERROR(INDEX($A$2:$A$23,SMALL(IF($B$2:$B$23="PG",ROW($B$2:$B$23)-1),ROW(A20))),"")</f>
        <v/>
      </c>
      <c r="K23" s="3"/>
      <c r="L23" s="3" t="str" cm="1">
        <f t="array" ref="L23">IFERROR(INDEX($A$2:$A$23,SMALL(IF($B$2:$B$23="SF",ROW($B$2:$B$23)-1),ROW(A20))),"")</f>
        <v/>
      </c>
      <c r="M23" s="3"/>
      <c r="N23" s="3" t="str" cm="1">
        <f t="array" ref="N23">IFERROR(INDEX($A$2:$A$23,SMALL(IF($B$2:$B$23="C",ROW($B$2:$B$23)-1),ROW(A20))),"")</f>
        <v/>
      </c>
      <c r="O23" s="3"/>
    </row>
    <row r="24" spans="1:15">
      <c r="A24" s="3" t="s">
        <v>42</v>
      </c>
      <c r="B24" s="3"/>
      <c r="C24" s="3"/>
      <c r="D24" s="23">
        <f>SUM(D2:D22)</f>
        <v>226287886</v>
      </c>
      <c r="E24" s="23">
        <f t="shared" ref="E24:H24" si="0">SUM(E2:E22)</f>
        <v>239750385</v>
      </c>
      <c r="F24" s="23">
        <f t="shared" si="0"/>
        <v>200767928</v>
      </c>
      <c r="G24" s="23">
        <f t="shared" si="0"/>
        <v>103262238</v>
      </c>
      <c r="H24" s="23">
        <f t="shared" si="0"/>
        <v>61240212</v>
      </c>
      <c r="I24" s="3"/>
      <c r="J24" s="7" t="str" cm="1">
        <f t="array" ref="J24">IFERROR(INDEX($A$2:$A$23,SMALL(IF($B$2:$B$23="PG",ROW($B$2:$B$23)-1),ROW(A21))),"")</f>
        <v/>
      </c>
      <c r="K24" s="3"/>
      <c r="L24" s="3" t="str" cm="1">
        <f t="array" ref="L24">IFERROR(INDEX($A$2:$A$23,SMALL(IF($B$2:$B$23="SF",ROW($B$2:$B$23)-1),ROW(A21))),"")</f>
        <v/>
      </c>
      <c r="M24" s="3"/>
      <c r="N24" s="3" t="str" cm="1">
        <f t="array" ref="N24">IFERROR(INDEX($A$2:$A$23,SMALL(IF($B$2:$B$23="C",ROW($B$2:$B$23)-1),ROW(A21))),"")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IFERROR(INDEX($A$2:$A$23,SMALL(IF($B$2:$B$23="PG",ROW($B$2:$B$23)-1),ROW(A22))),"")</f>
        <v/>
      </c>
      <c r="K25" s="3"/>
      <c r="L25" s="3" t="str" cm="1">
        <f t="array" ref="L25">IFERROR(INDEX($A$2:$A$23,SMALL(IF($B$2:$B$23="SF",ROW($B$2:$B$23)-1),ROW(A22))),"")</f>
        <v/>
      </c>
      <c r="M25" s="3"/>
      <c r="N25" s="3" t="str" cm="1">
        <f t="array" ref="N25">IFERROR(INDEX($A$2:$A$23,SMALL(IF($B$2:$B$23="C",ROW($B$2:$B$23)-1),ROW(A22))),"")</f>
        <v/>
      </c>
      <c r="O25" s="3"/>
    </row>
    <row r="26" spans="1:15">
      <c r="A26" s="3" t="s">
        <v>40</v>
      </c>
      <c r="B26" s="3"/>
      <c r="C26" s="3"/>
      <c r="D26" s="25">
        <f>D35-D24</f>
        <v>-71640886</v>
      </c>
      <c r="E26" s="25">
        <f>E35-E24</f>
        <v>-74278095</v>
      </c>
      <c r="F26" s="25">
        <f>F35-F24</f>
        <v>-23712577.699999988</v>
      </c>
      <c r="G26" s="25">
        <f>G35-G24</f>
        <v>86186986.82100001</v>
      </c>
      <c r="H26" s="25">
        <f>H35-H24</f>
        <v>141470458.55847001</v>
      </c>
      <c r="I26" s="3"/>
      <c r="J26" s="7" t="str" cm="1">
        <f t="array" ref="J26">IFERROR(INDEX($A$2:$A$23,SMALL(IF($B$2:$B$23="PG",ROW($B$2:$B$23)-1),ROW(A23))),"")</f>
        <v/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-38392886</v>
      </c>
      <c r="E27" s="25">
        <f>E34-E24</f>
        <v>-38702735</v>
      </c>
      <c r="F27" s="25">
        <f>F34-F24</f>
        <v>14353057.5</v>
      </c>
      <c r="G27" s="25">
        <f>G34-G24</f>
        <v>126917216.48500001</v>
      </c>
      <c r="H27" s="25">
        <f>H34-H24</f>
        <v>185051804.29895002</v>
      </c>
      <c r="I27" s="3"/>
      <c r="J27" s="7" t="str" cm="1">
        <f t="array" ref="J27">IFERROR(INDEX($A$2:$A$23,SMALL(IF($B$2:$B$23="PG",ROW($B$2:$B$23)-1),ROW(A24))),"")</f>
        <v/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-30342886</v>
      </c>
      <c r="E28" s="25">
        <f>E33-E24</f>
        <v>-30089235</v>
      </c>
      <c r="F28" s="25">
        <f>F33-F24</f>
        <v>23569502.5</v>
      </c>
      <c r="G28" s="25">
        <f>G33-G24</f>
        <v>136778812.63500002</v>
      </c>
      <c r="H28" s="25">
        <f>H33-H24</f>
        <v>195603712.17945004</v>
      </c>
      <c r="I28" s="3"/>
      <c r="J28" s="7" t="str" cm="1">
        <f t="array" ref="J28">IFERROR(INDEX($A$2:$A$23,SMALL(IF($B$2:$B$23="PG",ROW($B$2:$B$23)-1),ROW(A25))),"")</f>
        <v/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-18463886</v>
      </c>
      <c r="E29" s="25">
        <f>E32-E24</f>
        <v>-17378705</v>
      </c>
      <c r="F29" s="25">
        <f>F32-F24</f>
        <v>37169769.600000024</v>
      </c>
      <c r="G29" s="25">
        <f>G32-G24</f>
        <v>151331098.43200004</v>
      </c>
      <c r="H29" s="25">
        <f>H32-H24</f>
        <v>211174657.98224008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49" priority="1" operator="lessThan">
      <formula>0</formula>
    </cfRule>
    <cfRule type="cellIs" dxfId="48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4F98E-6B06-1140-8391-0EC42D739331}">
  <dimension ref="A1:O36"/>
  <sheetViews>
    <sheetView zoomScale="85" workbookViewId="0">
      <selection activeCell="J11" sqref="J11:N11"/>
    </sheetView>
  </sheetViews>
  <sheetFormatPr baseColWidth="10" defaultRowHeight="19"/>
  <cols>
    <col min="1" max="1" width="25.1640625" style="33" customWidth="1"/>
    <col min="2" max="2" width="3.83203125" style="33" customWidth="1"/>
    <col min="3" max="3" width="4.6640625" style="33" customWidth="1"/>
    <col min="4" max="8" width="20.83203125" style="33" customWidth="1"/>
    <col min="9" max="9" width="2" style="33" customWidth="1"/>
    <col min="10" max="14" width="20.83203125" style="33" customWidth="1"/>
    <col min="15" max="15" width="2.6640625" style="33" customWidth="1"/>
    <col min="16" max="16384" width="10.83203125" style="33"/>
  </cols>
  <sheetData>
    <row r="1" spans="1:15" ht="47">
      <c r="A1" s="43" t="s">
        <v>15</v>
      </c>
      <c r="B1" s="43" t="s">
        <v>16</v>
      </c>
      <c r="C1" s="43" t="s">
        <v>17</v>
      </c>
      <c r="D1" s="43" t="s">
        <v>0</v>
      </c>
      <c r="E1" s="43" t="s">
        <v>1</v>
      </c>
      <c r="F1" s="43" t="s">
        <v>2</v>
      </c>
      <c r="G1" s="43" t="s">
        <v>3</v>
      </c>
      <c r="H1" s="43" t="s">
        <v>4</v>
      </c>
      <c r="I1" s="3"/>
      <c r="J1" s="3"/>
      <c r="K1" s="3"/>
      <c r="L1" s="30" t="str">
        <f>IF(D25&gt;0,"Under the Cap",IF(D26&gt;0,"Over the Cap but Under the Tax",IF(D27&gt;0,"Luxury Tax Team",IF(D28&gt;0,"First Apron Team","Second Apron Team"))))</f>
        <v>First Apron Team</v>
      </c>
      <c r="M1" s="3"/>
      <c r="N1" s="3"/>
      <c r="O1" s="3"/>
    </row>
    <row r="2" spans="1:15" ht="34">
      <c r="A2" s="1" t="s">
        <v>504</v>
      </c>
      <c r="B2" s="1" t="s">
        <v>9</v>
      </c>
      <c r="C2" s="1">
        <v>32</v>
      </c>
      <c r="D2" s="20">
        <v>54126450</v>
      </c>
      <c r="E2" s="20">
        <v>58456566</v>
      </c>
      <c r="F2" s="51">
        <v>62786682</v>
      </c>
      <c r="G2" s="20"/>
      <c r="H2" s="20"/>
      <c r="I2" s="3"/>
      <c r="J2" s="102" t="s">
        <v>34</v>
      </c>
      <c r="K2" s="102"/>
      <c r="L2" s="102"/>
      <c r="M2" s="102"/>
      <c r="N2" s="102"/>
      <c r="O2" s="3"/>
    </row>
    <row r="3" spans="1:15">
      <c r="A3" s="1" t="s">
        <v>505</v>
      </c>
      <c r="B3" s="1" t="s">
        <v>5</v>
      </c>
      <c r="C3" s="1">
        <v>33</v>
      </c>
      <c r="D3" s="20">
        <v>36566002</v>
      </c>
      <c r="E3" s="20">
        <v>39491282</v>
      </c>
      <c r="F3" s="51">
        <v>42416562</v>
      </c>
      <c r="G3" s="20"/>
      <c r="H3" s="20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1" t="s">
        <v>506</v>
      </c>
      <c r="B4" s="1" t="s">
        <v>7</v>
      </c>
      <c r="C4" s="1">
        <v>35</v>
      </c>
      <c r="D4" s="20">
        <v>16666667</v>
      </c>
      <c r="E4" s="20">
        <v>17460317</v>
      </c>
      <c r="F4" s="20"/>
      <c r="G4" s="1"/>
      <c r="H4" s="1"/>
      <c r="I4" s="3"/>
      <c r="J4" s="7" t="str" cm="1">
        <f t="array" ref="J4">IFERROR(INDEX($A$2:$A$21,SMALL(IF($B$2:$B$21="PG",ROW($B$2:$B$21)-1),ROW(A1))),"")</f>
        <v>Kyrie Irving</v>
      </c>
      <c r="K4" s="3" t="str" cm="1">
        <f t="array" ref="K4">IFERROR(INDEX($A$2:$A$21,SMALL(IF($B$2:$B$21="SG",ROW($B$2:$B$21)-1),ROW(A1))),"")</f>
        <v>Max Christie</v>
      </c>
      <c r="L4" s="3" t="str" cm="1">
        <f t="array" ref="L4">IFERROR(INDEX($A$2:$A$21,SMALL(IF($B$2:$B$21="SF",ROW($B$2:$B$21)-1),ROW(A1))),"")</f>
        <v>Klay Thompson</v>
      </c>
      <c r="M4" s="3" t="str" cm="1">
        <f t="array" ref="M4">IFERROR(INDEX($A$2:$A$21,SMALL(IF($B$2:$B$21="PF",ROW($B$2:$B$21)-1),ROW(A1))),"")</f>
        <v>PJ Washington</v>
      </c>
      <c r="N4" s="3" t="str" cm="1">
        <f t="array" ref="N4">IFERROR(INDEX($A$2:$A$21,SMALL(IF($B$2:$B$21="C",ROW($B$2:$B$21)-1),ROW(A1))),"")</f>
        <v>Anthony Davis</v>
      </c>
      <c r="O4" s="3"/>
    </row>
    <row r="5" spans="1:15">
      <c r="A5" s="1" t="s">
        <v>507</v>
      </c>
      <c r="B5" s="1" t="s">
        <v>9</v>
      </c>
      <c r="C5" s="1">
        <v>27</v>
      </c>
      <c r="D5" s="20">
        <v>14386320</v>
      </c>
      <c r="E5" s="20">
        <v>17263584</v>
      </c>
      <c r="F5" s="20">
        <v>18126763</v>
      </c>
      <c r="G5" s="20">
        <v>18989942</v>
      </c>
      <c r="H5" s="1"/>
      <c r="I5" s="3"/>
      <c r="J5" s="7" t="str" cm="1">
        <f t="array" ref="J5">IFERROR(INDEX($A$2:$A$21,SMALL(IF($B$2:$B$21="PG",ROW($B$2:$B$21)-1),ROW(A2))),"")</f>
        <v>D'Angelo Russell</v>
      </c>
      <c r="K5" s="3" t="str" cm="1">
        <f t="array" ref="K5">IFERROR(INDEX($A$2:$A$21,SMALL(IF($B$2:$B$21="SG",ROW($B$2:$B$21)-1),ROW(A2))),"")</f>
        <v>Jaden Hardy</v>
      </c>
      <c r="L5" s="3" t="str" cm="1">
        <f t="array" ref="L5">IFERROR(INDEX($A$2:$A$21,SMALL(IF($B$2:$B$21="SF",ROW($B$2:$B$21)-1),ROW(A2))),"")</f>
        <v>Cooper Flagg</v>
      </c>
      <c r="M5" s="3" t="str" cm="1">
        <f t="array" ref="M5">IFERROR(INDEX($A$2:$A$21,SMALL(IF($B$2:$B$21="PF",ROW($B$2:$B$21)-1),ROW(A2))),"")</f>
        <v>Olivier-Maxence Prosper</v>
      </c>
      <c r="N5" s="3" t="str" cm="1">
        <f t="array" ref="N5">IFERROR(INDEX($A$2:$A$21,SMALL(IF($B$2:$B$21="C",ROW($B$2:$B$21)-1),ROW(A2))),"")</f>
        <v>Daniel Gafford</v>
      </c>
      <c r="O5" s="3"/>
    </row>
    <row r="6" spans="1:15">
      <c r="A6" s="1" t="s">
        <v>508</v>
      </c>
      <c r="B6" s="1" t="s">
        <v>6</v>
      </c>
      <c r="C6" s="1">
        <v>27</v>
      </c>
      <c r="D6" s="20">
        <v>14152174</v>
      </c>
      <c r="E6" s="20"/>
      <c r="F6" s="20"/>
      <c r="G6" s="20"/>
      <c r="H6" s="20"/>
      <c r="I6" s="3"/>
      <c r="J6" s="7" t="str" cm="1">
        <f t="array" ref="J6">IFERROR(INDEX($A$2:$A$21,SMALL(IF($B$2:$B$21="PG",ROW($B$2:$B$21)-1),ROW(A3))),"")</f>
        <v>Brandon Williams</v>
      </c>
      <c r="K6" s="3" t="str" cm="1">
        <f t="array" ref="K6">IFERROR(INDEX($A$2:$A$21,SMALL(IF($B$2:$B$21="SG",ROW($B$2:$B$21)-1),ROW(A3))),"")</f>
        <v>Miles Kelly</v>
      </c>
      <c r="L6" s="3" t="str" cm="1">
        <f t="array" ref="L6">IFERROR(INDEX($A$2:$A$21,SMALL(IF($B$2:$B$21="SF",ROW($B$2:$B$21)-1),ROW(A3))),"")</f>
        <v>Caleb Martin</v>
      </c>
      <c r="M6" s="3" t="str" cm="1">
        <f t="array" ref="M6">IFERROR(INDEX($A$2:$A$21,SMALL(IF($B$2:$B$21="PF",ROW($B$2:$B$21)-1),ROW(A3))),"")</f>
        <v/>
      </c>
      <c r="N6" s="3" t="str" cm="1">
        <f t="array" ref="N6">IFERROR(INDEX($A$2:$A$21,SMALL(IF($B$2:$B$21="C",ROW($B$2:$B$21)-1),ROW(A3))),"")</f>
        <v>Dereck Lively II</v>
      </c>
      <c r="O6" s="3"/>
    </row>
    <row r="7" spans="1:15">
      <c r="A7" s="1" t="s">
        <v>509</v>
      </c>
      <c r="B7" s="1" t="s">
        <v>7</v>
      </c>
      <c r="C7" s="1">
        <v>19</v>
      </c>
      <c r="D7" s="20">
        <v>13825920</v>
      </c>
      <c r="E7" s="36">
        <v>14517480</v>
      </c>
      <c r="F7" s="52">
        <v>15208680</v>
      </c>
      <c r="G7" s="52">
        <v>19178146</v>
      </c>
      <c r="H7" s="1" t="s">
        <v>14</v>
      </c>
      <c r="I7" s="3"/>
      <c r="J7" s="34" t="str" cm="1">
        <f t="array" ref="J7">IFERROR(INDEX($A$2:$A$21,SMALL(IF($B$2:$B$21="PG",ROW($B$2:$B$21)-1),ROW(A4))),"")</f>
        <v>Dante Exum</v>
      </c>
      <c r="K7" s="35" t="str" cm="1">
        <f t="array" ref="K7">IFERROR(INDEX($A$2:$A$21,SMALL(IF($B$2:$B$21="SG",ROW($B$2:$B$21)-1),ROW(A4))),"")</f>
        <v/>
      </c>
      <c r="L7" s="35" t="str" cm="1">
        <f t="array" ref="L7">IFERROR(INDEX($A$2:$A$21,SMALL(IF($B$2:$B$21="SF",ROW($B$2:$B$21)-1),ROW(A4))),"")</f>
        <v>Naji Marshall</v>
      </c>
      <c r="M7" s="35" t="str" cm="1">
        <f t="array" ref="M7">IFERROR(INDEX($A$2:$A$21,SMALL(IF($B$2:$B$21="PF",ROW($B$2:$B$21)-1),ROW(A4))),"")</f>
        <v/>
      </c>
      <c r="N7" s="35" t="str" cm="1">
        <f t="array" ref="N7">IFERROR(INDEX($A$2:$A$21,SMALL(IF($B$2:$B$21="C",ROW($B$2:$B$21)-1),ROW(A4))),"")</f>
        <v>Dwight Powell</v>
      </c>
      <c r="O7" s="3"/>
    </row>
    <row r="8" spans="1:15">
      <c r="A8" s="1" t="s">
        <v>510</v>
      </c>
      <c r="B8" s="1" t="s">
        <v>7</v>
      </c>
      <c r="C8" s="1">
        <v>30</v>
      </c>
      <c r="D8" s="20">
        <v>9594044</v>
      </c>
      <c r="E8" s="20">
        <v>10001494</v>
      </c>
      <c r="F8" s="51">
        <v>9371351</v>
      </c>
      <c r="G8" s="20"/>
      <c r="H8" s="1"/>
      <c r="I8" s="3"/>
      <c r="J8" s="34" t="str" cm="1">
        <f t="array" ref="J8">IFERROR(INDEX($A$2:$A$21,SMALL(IF($B$2:$B$21="PG",ROW($B$2:$B$21)-1),ROW(A5))),"")</f>
        <v>Ryan Nembhard</v>
      </c>
      <c r="K8" s="35" t="str" cm="1">
        <f t="array" ref="K8">IFERROR(INDEX($A$2:$A$21,SMALL(IF($B$2:$B$21="SG",ROW($B$2:$B$21)-1),ROW(A5))),"")</f>
        <v/>
      </c>
      <c r="L8" s="35" t="str" cm="1">
        <f t="array" ref="L8">IFERROR(INDEX($A$2:$A$21,SMALL(IF($B$2:$B$21="SF",ROW($B$2:$B$21)-1),ROW(A5))),"")</f>
        <v/>
      </c>
      <c r="M8" s="35" t="str" cm="1">
        <f t="array" ref="M8">IFERROR(INDEX($A$2:$A$21,SMALL(IF($B$2:$B$21="PF",ROW($B$2:$B$21)-1),ROW(A5))),"")</f>
        <v/>
      </c>
      <c r="N8" s="35" t="str" cm="1">
        <f t="array" ref="N8">IFERROR(INDEX($A$2:$A$21,SMALL(IF($B$2:$B$21="C",ROW($B$2:$B$21)-1),ROW(A5))),"")</f>
        <v/>
      </c>
      <c r="O8" s="3"/>
    </row>
    <row r="9" spans="1:15">
      <c r="A9" s="1" t="s">
        <v>511</v>
      </c>
      <c r="B9" s="1" t="s">
        <v>7</v>
      </c>
      <c r="C9" s="1">
        <v>28</v>
      </c>
      <c r="D9" s="20">
        <v>9000000</v>
      </c>
      <c r="E9" s="20">
        <v>9428571</v>
      </c>
      <c r="F9" s="20"/>
      <c r="G9" s="1"/>
      <c r="H9" s="1"/>
      <c r="I9" s="3"/>
      <c r="J9" s="34" t="str" cm="1">
        <f t="array" ref="J9">IFERROR(INDEX($A$2:$A$21,SMALL(IF($B$2:$B$21="PG",ROW($B$2:$B$21)-1),ROW(A6))),"")</f>
        <v/>
      </c>
      <c r="K9" s="35" t="str" cm="1">
        <f t="array" ref="K9">IFERROR(INDEX($A$2:$A$21,SMALL(IF($B$2:$B$21="SG",ROW($B$2:$B$21)-1),ROW(A6))),"")</f>
        <v/>
      </c>
      <c r="L9" s="35" t="str" cm="1">
        <f t="array" ref="L9">IFERROR(INDEX($A$2:$A$21,SMALL(IF($B$2:$B$21="SF",ROW($B$2:$B$21)-1),ROW(A6))),"")</f>
        <v/>
      </c>
      <c r="M9" s="35" t="str" cm="1">
        <f t="array" ref="M9">IFERROR(INDEX($A$2:$A$21,SMALL(IF($B$2:$B$21="PF",ROW($B$2:$B$21)-1),ROW(A6))),"")</f>
        <v/>
      </c>
      <c r="N9" s="35" t="str" cm="1">
        <f t="array" ref="N9">IFERROR(INDEX($A$2:$A$21,SMALL(IF($B$2:$B$21="C",ROW($B$2:$B$21)-1),ROW(A6))),"")</f>
        <v/>
      </c>
      <c r="O9" s="3"/>
    </row>
    <row r="10" spans="1:15">
      <c r="A10" s="1" t="s">
        <v>512</v>
      </c>
      <c r="B10" s="1" t="s">
        <v>8</v>
      </c>
      <c r="C10" s="1">
        <v>22</v>
      </c>
      <c r="D10" s="20">
        <v>7714286</v>
      </c>
      <c r="E10" s="20">
        <v>8285714</v>
      </c>
      <c r="F10" s="51">
        <v>8857143</v>
      </c>
      <c r="G10" s="20"/>
      <c r="H10" s="1"/>
      <c r="I10" s="3"/>
      <c r="J10" s="34" t="str" cm="1">
        <f t="array" ref="J10">IFERROR(INDEX($A$2:$A$21,SMALL(IF($B$2:$B$21="PG",ROW($B$2:$B$21)-1),ROW(A7))),"")</f>
        <v/>
      </c>
      <c r="K10" s="35" t="str" cm="1">
        <f t="array" ref="K10">IFERROR(INDEX($A$2:$A$21,SMALL(IF($B$2:$B$21="SG",ROW($B$2:$B$21)-1),ROW(A7))),"")</f>
        <v/>
      </c>
      <c r="L10" s="35" t="str" cm="1">
        <f t="array" ref="L10">IFERROR(INDEX($A$2:$A$21,SMALL(IF($B$2:$B$21="SF",ROW($B$2:$B$21)-1),ROW(A7))),"")</f>
        <v/>
      </c>
      <c r="M10" s="35" t="str" cm="1">
        <f t="array" ref="M10">IFERROR(INDEX($A$2:$A$21,SMALL(IF($B$2:$B$21="PF",ROW($B$2:$B$21)-1),ROW(A7))),"")</f>
        <v/>
      </c>
      <c r="N10" s="35" t="str" cm="1">
        <f t="array" ref="N10">IFERROR(INDEX($A$2:$A$21,SMALL(IF($B$2:$B$21="C",ROW($B$2:$B$21)-1),ROW(A7))),"")</f>
        <v/>
      </c>
      <c r="O10" s="3"/>
    </row>
    <row r="11" spans="1:15" ht="47">
      <c r="A11" s="1" t="s">
        <v>513</v>
      </c>
      <c r="B11" s="1" t="s">
        <v>8</v>
      </c>
      <c r="C11" s="1">
        <v>23</v>
      </c>
      <c r="D11" s="20">
        <v>6000000</v>
      </c>
      <c r="E11" s="20">
        <v>6000000</v>
      </c>
      <c r="F11" s="52">
        <v>6000000</v>
      </c>
      <c r="G11" s="20"/>
      <c r="H11" s="1"/>
      <c r="I11" s="3"/>
      <c r="J11" s="96" t="s">
        <v>546</v>
      </c>
      <c r="K11" s="96"/>
      <c r="L11" s="96"/>
      <c r="M11" s="96"/>
      <c r="N11" s="96"/>
      <c r="O11" s="3"/>
    </row>
    <row r="12" spans="1:15">
      <c r="A12" s="1" t="s">
        <v>514</v>
      </c>
      <c r="B12" s="1" t="s">
        <v>5</v>
      </c>
      <c r="C12" s="1">
        <v>29</v>
      </c>
      <c r="D12" s="20">
        <v>5685000</v>
      </c>
      <c r="E12" s="51">
        <v>5969250</v>
      </c>
      <c r="F12" s="20"/>
      <c r="G12" s="20"/>
      <c r="H12" s="20"/>
      <c r="I12" s="3"/>
      <c r="J12" s="34"/>
      <c r="K12" s="35"/>
      <c r="L12" s="35"/>
      <c r="M12" s="35"/>
      <c r="N12" s="35"/>
      <c r="O12" s="3"/>
    </row>
    <row r="13" spans="1:15">
      <c r="A13" s="1" t="s">
        <v>515</v>
      </c>
      <c r="B13" s="1" t="s">
        <v>9</v>
      </c>
      <c r="C13" s="1">
        <v>21</v>
      </c>
      <c r="D13" s="20">
        <v>5253360</v>
      </c>
      <c r="E13" s="52">
        <v>7239131</v>
      </c>
      <c r="F13" s="20" t="s">
        <v>14</v>
      </c>
      <c r="G13" s="1"/>
      <c r="H13" s="1"/>
      <c r="I13" s="3"/>
      <c r="J13" s="34"/>
      <c r="K13" s="35"/>
      <c r="L13" s="35"/>
      <c r="M13" s="35"/>
      <c r="N13" s="35"/>
      <c r="O13" s="3"/>
    </row>
    <row r="14" spans="1:15">
      <c r="A14" s="1" t="s">
        <v>516</v>
      </c>
      <c r="B14" s="1" t="s">
        <v>9</v>
      </c>
      <c r="C14" s="1">
        <v>34</v>
      </c>
      <c r="D14" s="20">
        <v>4000000</v>
      </c>
      <c r="E14" s="20"/>
      <c r="F14" s="20"/>
      <c r="G14" s="1"/>
      <c r="H14" s="1"/>
      <c r="I14" s="3"/>
      <c r="J14" s="34"/>
      <c r="K14" s="35"/>
      <c r="L14" s="35"/>
      <c r="M14" s="35"/>
      <c r="N14" s="35"/>
      <c r="O14" s="3"/>
    </row>
    <row r="15" spans="1:15">
      <c r="A15" s="1" t="s">
        <v>517</v>
      </c>
      <c r="B15" s="1" t="s">
        <v>6</v>
      </c>
      <c r="C15" s="1">
        <v>23</v>
      </c>
      <c r="D15" s="20">
        <v>3007080</v>
      </c>
      <c r="E15" s="52">
        <v>5259383</v>
      </c>
      <c r="F15" s="20" t="s">
        <v>14</v>
      </c>
      <c r="G15" s="20"/>
      <c r="H15" s="1"/>
      <c r="I15" s="3"/>
      <c r="J15" s="34"/>
      <c r="K15" s="35"/>
      <c r="L15" s="35"/>
      <c r="M15" s="35"/>
      <c r="N15" s="35"/>
      <c r="O15" s="3"/>
    </row>
    <row r="16" spans="1:15">
      <c r="A16" s="1" t="s">
        <v>518</v>
      </c>
      <c r="B16" s="1" t="s">
        <v>5</v>
      </c>
      <c r="C16" s="1">
        <v>26</v>
      </c>
      <c r="D16" s="75">
        <v>2270735</v>
      </c>
      <c r="E16" s="1"/>
      <c r="F16" s="1"/>
      <c r="G16" s="1"/>
      <c r="H16" s="1"/>
      <c r="I16" s="3"/>
      <c r="J16" s="34" t="str" cm="1">
        <f t="array" ref="J16">IFERROR(INDEX($A$2:$A$21,SMALL(IF($B$2:$B$21="PG",ROW($B$2:$B$21)-1),ROW(#REF!))),"")</f>
        <v/>
      </c>
      <c r="K16" s="35"/>
      <c r="L16" s="35" t="str" cm="1">
        <f t="array" ref="L16">IFERROR(INDEX($A$2:$A$21,SMALL(IF($B$2:$B$21="SF",ROW($B$2:$B$21)-1),ROW(#REF!))),"")</f>
        <v/>
      </c>
      <c r="M16" s="35"/>
      <c r="N16" s="35" t="str" cm="1">
        <f t="array" ref="N16">IFERROR(INDEX($A$2:$A$21,SMALL(IF($B$2:$B$21="C",ROW($B$2:$B$21)-1),ROW(#REF!))),"")</f>
        <v/>
      </c>
      <c r="O16" s="3"/>
    </row>
    <row r="17" spans="1:15">
      <c r="A17" s="1" t="s">
        <v>143</v>
      </c>
      <c r="B17" s="1" t="s">
        <v>5</v>
      </c>
      <c r="C17" s="1">
        <v>30</v>
      </c>
      <c r="D17" s="20">
        <v>2296274</v>
      </c>
      <c r="E17" s="20" t="s">
        <v>14</v>
      </c>
      <c r="F17" s="1"/>
      <c r="G17" s="1"/>
      <c r="H17" s="1"/>
      <c r="I17" s="3"/>
      <c r="J17" s="34"/>
      <c r="K17" s="35"/>
      <c r="L17" s="35"/>
      <c r="M17" s="35"/>
      <c r="N17" s="35"/>
      <c r="O17" s="3"/>
    </row>
    <row r="18" spans="1:15">
      <c r="A18" s="1" t="s">
        <v>519</v>
      </c>
      <c r="B18" s="1" t="s">
        <v>8</v>
      </c>
      <c r="C18" s="1">
        <v>22</v>
      </c>
      <c r="D18" s="20" t="s">
        <v>10</v>
      </c>
      <c r="E18" s="20" t="s">
        <v>14</v>
      </c>
      <c r="F18" s="1"/>
      <c r="G18" s="1"/>
      <c r="H18" s="1"/>
      <c r="I18" s="3"/>
      <c r="J18" s="34"/>
      <c r="K18" s="35"/>
      <c r="L18" s="35"/>
      <c r="M18" s="35"/>
      <c r="N18" s="35"/>
      <c r="O18" s="3"/>
    </row>
    <row r="19" spans="1:15">
      <c r="A19" s="1" t="s">
        <v>520</v>
      </c>
      <c r="B19" s="1" t="s">
        <v>5</v>
      </c>
      <c r="C19" s="1">
        <v>22</v>
      </c>
      <c r="D19" s="20" t="s">
        <v>10</v>
      </c>
      <c r="E19" s="20" t="s">
        <v>14</v>
      </c>
      <c r="F19" s="20"/>
      <c r="G19" s="20"/>
      <c r="H19" s="20"/>
      <c r="I19" s="3"/>
      <c r="J19" s="34"/>
      <c r="K19" s="35"/>
      <c r="L19" s="35"/>
      <c r="M19" s="35"/>
      <c r="N19" s="35"/>
      <c r="O19" s="3"/>
    </row>
    <row r="20" spans="1:15">
      <c r="A20" s="1" t="s">
        <v>480</v>
      </c>
      <c r="B20" s="1"/>
      <c r="C20" s="1"/>
      <c r="D20" s="20">
        <v>2208856</v>
      </c>
      <c r="E20" s="20">
        <v>2208856</v>
      </c>
      <c r="F20" s="20">
        <v>2208856</v>
      </c>
      <c r="G20" s="1"/>
      <c r="H20" s="3"/>
      <c r="I20" s="3"/>
      <c r="J20" s="34"/>
      <c r="K20" s="35"/>
      <c r="L20" s="35"/>
      <c r="M20" s="35"/>
      <c r="N20" s="35"/>
      <c r="O20" s="3"/>
    </row>
    <row r="21" spans="1:15">
      <c r="A21" s="1"/>
      <c r="B21" s="1"/>
      <c r="C21" s="1"/>
      <c r="D21" s="1"/>
      <c r="E21" s="1"/>
      <c r="F21" s="1"/>
      <c r="G21" s="1"/>
      <c r="H21" s="3"/>
      <c r="I21" s="3"/>
      <c r="J21" s="34"/>
      <c r="K21" s="35"/>
      <c r="L21" s="35"/>
      <c r="M21" s="35"/>
      <c r="N21" s="35"/>
      <c r="O21" s="3"/>
    </row>
    <row r="22" spans="1:15">
      <c r="A22" s="1"/>
      <c r="B22" s="1"/>
      <c r="C22" s="1"/>
      <c r="D22" s="1"/>
      <c r="E22" s="1"/>
      <c r="F22" s="1"/>
      <c r="G22" s="1"/>
      <c r="H22" s="3"/>
      <c r="I22" s="3"/>
      <c r="J22" s="34"/>
      <c r="K22" s="35"/>
      <c r="L22" s="35"/>
      <c r="M22" s="35"/>
      <c r="N22" s="35"/>
      <c r="O22" s="3"/>
    </row>
    <row r="23" spans="1:15">
      <c r="A23" s="3" t="s">
        <v>42</v>
      </c>
      <c r="B23" s="3"/>
      <c r="C23" s="3"/>
      <c r="D23" s="23">
        <f>SUM(D2:D21)</f>
        <v>206753168</v>
      </c>
      <c r="E23" s="23">
        <f t="shared" ref="E23:H23" si="0">SUM(E2:E21)</f>
        <v>201581628</v>
      </c>
      <c r="F23" s="23">
        <f t="shared" si="0"/>
        <v>164976037</v>
      </c>
      <c r="G23" s="23">
        <f t="shared" si="0"/>
        <v>38168088</v>
      </c>
      <c r="H23" s="23">
        <f t="shared" si="0"/>
        <v>0</v>
      </c>
      <c r="I23" s="3"/>
      <c r="J23" s="34" t="str" cm="1">
        <f t="array" ref="J23">IFERROR(INDEX($A$2:$A$21,SMALL(IF($B$2:$B$21="PG",ROW($B$2:$B$21)-1),ROW(#REF!))),"")</f>
        <v/>
      </c>
      <c r="K23" s="35"/>
      <c r="L23" s="35" t="str" cm="1">
        <f t="array" ref="L23">IFERROR(INDEX($A$2:$A$21,SMALL(IF($B$2:$B$21="SF",ROW($B$2:$B$21)-1),ROW(#REF!))),"")</f>
        <v/>
      </c>
      <c r="M23" s="35"/>
      <c r="N23" s="35" t="str" cm="1">
        <f t="array" ref="N23">IFERROR(INDEX($A$2:$A$21,SMALL(IF($B$2:$B$21="C",ROW($B$2:$B$21)-1),ROW(#REF!))),"")</f>
        <v/>
      </c>
      <c r="O23" s="3"/>
    </row>
    <row r="24" spans="1:15">
      <c r="A24" s="3"/>
      <c r="B24" s="3"/>
      <c r="C24" s="3"/>
      <c r="D24" s="24"/>
      <c r="E24" s="3"/>
      <c r="F24" s="3"/>
      <c r="G24" s="3"/>
      <c r="H24" s="3"/>
      <c r="I24" s="3"/>
      <c r="J24" s="7" t="str" cm="1">
        <f t="array" ref="J24">IFERROR(INDEX($A$2:$A$21,SMALL(IF($B$2:$B$21="PG",ROW($B$2:$B$21)-1),ROW(A20))),"")</f>
        <v/>
      </c>
      <c r="K24" s="3"/>
      <c r="L24" s="3" t="str" cm="1">
        <f t="array" ref="L24">IFERROR(INDEX($A$2:$A$21,SMALL(IF($B$2:$B$21="SF",ROW($B$2:$B$21)-1),ROW(A20))),"")</f>
        <v/>
      </c>
      <c r="M24" s="3"/>
      <c r="N24" s="3" t="str" cm="1">
        <f t="array" ref="N24">IFERROR(INDEX($A$2:$A$21,SMALL(IF($B$2:$B$21="C",ROW($B$2:$B$21)-1),ROW(A20))),"")</f>
        <v/>
      </c>
      <c r="O24" s="3"/>
    </row>
    <row r="25" spans="1:15">
      <c r="A25" s="3" t="s">
        <v>40</v>
      </c>
      <c r="B25" s="3"/>
      <c r="C25" s="3"/>
      <c r="D25" s="25">
        <f>D34-D23</f>
        <v>-52106168</v>
      </c>
      <c r="E25" s="25">
        <f>E34-E23</f>
        <v>-36109338</v>
      </c>
      <c r="F25" s="25">
        <f>F34-F23</f>
        <v>12079313.300000012</v>
      </c>
      <c r="G25" s="25">
        <f>G34-G23</f>
        <v>151281136.82100001</v>
      </c>
      <c r="H25" s="25">
        <f>H34-H23</f>
        <v>202710670.55847001</v>
      </c>
      <c r="I25" s="3"/>
      <c r="J25" s="7" t="str" cm="1">
        <f t="array" ref="J25">IFERROR(INDEX($A$2:$A$21,SMALL(IF($B$2:$B$21="PG",ROW($B$2:$B$21)-1),ROW(A21))),"")</f>
        <v/>
      </c>
      <c r="K25" s="3"/>
      <c r="L25" s="3"/>
      <c r="M25" s="3"/>
      <c r="N25" s="3" t="str" cm="1">
        <f t="array" ref="N25">IFERROR(INDEX($A$2:$A$21,SMALL(IF($B$2:$B$21="C",ROW($B$2:$B$21)-1),ROW(A21))),"")</f>
        <v/>
      </c>
      <c r="O25" s="3"/>
    </row>
    <row r="26" spans="1:15">
      <c r="A26" s="3" t="s">
        <v>41</v>
      </c>
      <c r="B26" s="3"/>
      <c r="C26" s="3"/>
      <c r="D26" s="25">
        <f>D33-D23</f>
        <v>-18858168</v>
      </c>
      <c r="E26" s="25">
        <f>E33-E23</f>
        <v>-533978</v>
      </c>
      <c r="F26" s="25">
        <f>F33-F23</f>
        <v>50144948.5</v>
      </c>
      <c r="G26" s="25">
        <f>G33-G23</f>
        <v>192011366.48500001</v>
      </c>
      <c r="H26" s="25">
        <f>H33-H23</f>
        <v>246292016.29895002</v>
      </c>
      <c r="I26" s="3"/>
      <c r="J26" s="7" t="str" cm="1">
        <f t="array" ref="J26">IFERROR(INDEX($A$2:$A$21,SMALL(IF($B$2:$B$21="PG",ROW($B$2:$B$21)-1),ROW(A23))),"")</f>
        <v/>
      </c>
      <c r="K26" s="3"/>
      <c r="L26" s="3"/>
      <c r="M26" s="3"/>
      <c r="N26" s="3" t="str" cm="1">
        <f t="array" ref="N26">IFERROR(INDEX($A$2:$A$21,SMALL(IF($B$2:$B$21="C",ROW($B$2:$B$21)-1),ROW(A23))),"")</f>
        <v/>
      </c>
      <c r="O26" s="3"/>
    </row>
    <row r="27" spans="1:15">
      <c r="A27" s="3" t="s">
        <v>43</v>
      </c>
      <c r="B27" s="3"/>
      <c r="C27" s="3"/>
      <c r="D27" s="25">
        <f>D32-D23</f>
        <v>-10808168</v>
      </c>
      <c r="E27" s="25">
        <f>E32-E23</f>
        <v>8079522</v>
      </c>
      <c r="F27" s="25">
        <f>F32-F23</f>
        <v>59361393.5</v>
      </c>
      <c r="G27" s="25">
        <f>G32-G23</f>
        <v>201872962.63500002</v>
      </c>
      <c r="H27" s="25">
        <f>H32-H23</f>
        <v>256843924.17945004</v>
      </c>
      <c r="I27" s="3"/>
      <c r="J27" s="7" t="str" cm="1">
        <f t="array" ref="J27">IFERROR(INDEX($A$2:$A$21,SMALL(IF($B$2:$B$21="PG",ROW($B$2:$B$21)-1),ROW(A24))),"")</f>
        <v/>
      </c>
      <c r="K27" s="3"/>
      <c r="L27" s="3"/>
      <c r="M27" s="3"/>
      <c r="N27" s="3"/>
      <c r="O27" s="3"/>
    </row>
    <row r="28" spans="1:15">
      <c r="A28" s="3" t="s">
        <v>44</v>
      </c>
      <c r="B28" s="3"/>
      <c r="C28" s="3"/>
      <c r="D28" s="25">
        <f>D31-D23</f>
        <v>1070832</v>
      </c>
      <c r="E28" s="25">
        <f>E31-E23</f>
        <v>20790052</v>
      </c>
      <c r="F28" s="25">
        <f>F31-F23</f>
        <v>72961660.600000024</v>
      </c>
      <c r="G28" s="25">
        <f>G31-G23</f>
        <v>216425248.43200004</v>
      </c>
      <c r="H28" s="25">
        <f>H31-H23</f>
        <v>272414869.98224008</v>
      </c>
      <c r="I28" s="3"/>
      <c r="J28" s="7" t="str" cm="1">
        <f t="array" ref="J28">IFERROR(INDEX($A$2:$A$21,SMALL(IF($B$2:$B$21="PG",ROW($B$2:$B$21)-1),ROW(A25))),"")</f>
        <v/>
      </c>
      <c r="K28" s="3"/>
      <c r="L28" s="3"/>
      <c r="M28" s="3"/>
      <c r="N28" s="3"/>
      <c r="O28" s="3"/>
    </row>
    <row r="29" spans="1:15" ht="20" thickBo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24">
      <c r="A30" s="93" t="s">
        <v>479</v>
      </c>
      <c r="B30" s="94"/>
      <c r="C30" s="94"/>
      <c r="D30" s="94"/>
      <c r="E30" s="94"/>
      <c r="F30" s="94"/>
      <c r="G30" s="94"/>
      <c r="H30" s="95"/>
      <c r="I30" s="3"/>
      <c r="J30" s="44" t="s">
        <v>521</v>
      </c>
      <c r="K30" s="3"/>
      <c r="L30" s="3"/>
      <c r="M30" s="3"/>
      <c r="N30" s="3"/>
      <c r="O30" s="3"/>
    </row>
    <row r="31" spans="1:15">
      <c r="A31" s="10" t="s">
        <v>36</v>
      </c>
      <c r="B31" s="11"/>
      <c r="C31" s="11"/>
      <c r="D31" s="12">
        <v>207824000</v>
      </c>
      <c r="E31" s="13">
        <f>D31*1.07</f>
        <v>222371680</v>
      </c>
      <c r="F31" s="13">
        <f t="shared" ref="F31:H31" si="1">E31*1.07</f>
        <v>237937697.60000002</v>
      </c>
      <c r="G31" s="13">
        <f t="shared" si="1"/>
        <v>254593336.43200004</v>
      </c>
      <c r="H31" s="14">
        <f t="shared" si="1"/>
        <v>272414869.98224008</v>
      </c>
      <c r="I31" s="3"/>
      <c r="J31" s="46" t="s">
        <v>522</v>
      </c>
      <c r="K31" s="3"/>
      <c r="L31" s="3"/>
      <c r="M31" s="3"/>
      <c r="N31" s="3"/>
      <c r="O31" s="3"/>
    </row>
    <row r="32" spans="1:15">
      <c r="A32" s="10" t="s">
        <v>37</v>
      </c>
      <c r="B32" s="11"/>
      <c r="C32" s="11"/>
      <c r="D32" s="12">
        <v>195945000</v>
      </c>
      <c r="E32" s="13">
        <f t="shared" ref="E32:H35" si="2">D32*1.07</f>
        <v>209661150</v>
      </c>
      <c r="F32" s="13">
        <f t="shared" si="2"/>
        <v>224337430.5</v>
      </c>
      <c r="G32" s="13">
        <f t="shared" si="2"/>
        <v>240041050.63500002</v>
      </c>
      <c r="H32" s="14">
        <f t="shared" si="2"/>
        <v>256843924.17945004</v>
      </c>
      <c r="I32" s="3"/>
      <c r="J32" s="45" t="s">
        <v>524</v>
      </c>
      <c r="K32" s="3"/>
      <c r="L32" s="3"/>
      <c r="M32" s="3"/>
      <c r="N32" s="3"/>
      <c r="O32" s="3"/>
    </row>
    <row r="33" spans="1:15">
      <c r="A33" s="10" t="s">
        <v>38</v>
      </c>
      <c r="B33" s="11"/>
      <c r="C33" s="11"/>
      <c r="D33" s="12">
        <v>187895000</v>
      </c>
      <c r="E33" s="13">
        <f t="shared" si="2"/>
        <v>201047650</v>
      </c>
      <c r="F33" s="13">
        <f t="shared" si="2"/>
        <v>215120985.5</v>
      </c>
      <c r="G33" s="13">
        <f t="shared" si="2"/>
        <v>230179454.48500001</v>
      </c>
      <c r="H33" s="14">
        <f t="shared" si="2"/>
        <v>246292016.29895002</v>
      </c>
      <c r="I33" s="3"/>
      <c r="J33" s="3"/>
      <c r="K33" s="3"/>
      <c r="L33" s="3"/>
      <c r="M33" s="3"/>
      <c r="N33" s="3"/>
      <c r="O33" s="3"/>
    </row>
    <row r="34" spans="1:15">
      <c r="A34" s="10" t="s">
        <v>39</v>
      </c>
      <c r="B34" s="11"/>
      <c r="C34" s="11"/>
      <c r="D34" s="12">
        <v>154647000</v>
      </c>
      <c r="E34" s="13">
        <f t="shared" si="2"/>
        <v>165472290</v>
      </c>
      <c r="F34" s="13">
        <f t="shared" si="2"/>
        <v>177055350.30000001</v>
      </c>
      <c r="G34" s="13">
        <f t="shared" si="2"/>
        <v>189449224.82100001</v>
      </c>
      <c r="H34" s="14">
        <f t="shared" si="2"/>
        <v>202710670.55847001</v>
      </c>
      <c r="I34" s="3"/>
      <c r="J34" s="3"/>
      <c r="K34" s="3"/>
      <c r="L34" s="3"/>
      <c r="M34" s="3"/>
      <c r="N34" s="3"/>
      <c r="O34" s="3"/>
    </row>
    <row r="35" spans="1:15" ht="20" thickBot="1">
      <c r="A35" s="15" t="s">
        <v>35</v>
      </c>
      <c r="B35" s="16"/>
      <c r="C35" s="16"/>
      <c r="D35" s="17">
        <v>139182000</v>
      </c>
      <c r="E35" s="18">
        <f t="shared" si="2"/>
        <v>148924740</v>
      </c>
      <c r="F35" s="18">
        <f t="shared" si="2"/>
        <v>159349471.80000001</v>
      </c>
      <c r="G35" s="18">
        <f t="shared" si="2"/>
        <v>170503934.82600003</v>
      </c>
      <c r="H35" s="19">
        <f t="shared" si="2"/>
        <v>182439210.26382005</v>
      </c>
      <c r="I35" s="3"/>
      <c r="J35" s="3"/>
      <c r="K35" s="3"/>
      <c r="L35" s="3"/>
      <c r="M35" s="3"/>
      <c r="N35" s="3"/>
      <c r="O35" s="3"/>
    </row>
    <row r="36" spans="1: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</sheetData>
  <mergeCells count="3">
    <mergeCell ref="J2:N2"/>
    <mergeCell ref="A30:H30"/>
    <mergeCell ref="J11:N11"/>
  </mergeCells>
  <conditionalFormatting sqref="D25:H28">
    <cfRule type="cellIs" dxfId="47" priority="1" operator="lessThan">
      <formula>0</formula>
    </cfRule>
    <cfRule type="cellIs" dxfId="46" priority="2" operator="greater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6D8A6-8633-4D42-9234-60AD8DEC1728}">
  <dimension ref="A1:O37"/>
  <sheetViews>
    <sheetView zoomScale="85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2" style="55" customWidth="1"/>
    <col min="10" max="14" width="20.83203125" style="55" customWidth="1"/>
    <col min="15" max="15" width="2.1640625" style="55" customWidth="1"/>
    <col min="16" max="16384" width="10.83203125" style="55"/>
  </cols>
  <sheetData>
    <row r="1" spans="1:15" ht="47">
      <c r="A1" s="69" t="s">
        <v>15</v>
      </c>
      <c r="B1" s="69" t="s">
        <v>16</v>
      </c>
      <c r="C1" s="69" t="s">
        <v>17</v>
      </c>
      <c r="D1" s="69" t="s">
        <v>0</v>
      </c>
      <c r="E1" s="69" t="s">
        <v>1</v>
      </c>
      <c r="F1" s="69" t="s">
        <v>2</v>
      </c>
      <c r="G1" s="69" t="s">
        <v>3</v>
      </c>
      <c r="H1" s="69" t="s">
        <v>4</v>
      </c>
      <c r="I1" s="3"/>
      <c r="J1" s="21"/>
      <c r="K1" s="21"/>
      <c r="L1" s="27" t="str">
        <f>IF(D26&gt;0,"Under the Cap",IF(D27&gt;0,"Over the Cap but Under the Tax",IF(D28&gt;0,"Luxury Tax Team",IF(D29&gt;0,"First Apron Team","Second Apron Team"))))</f>
        <v>Luxury Tax Team</v>
      </c>
      <c r="M1" s="21"/>
      <c r="N1" s="21"/>
      <c r="O1" s="3"/>
    </row>
    <row r="2" spans="1:15" ht="34">
      <c r="A2" s="2" t="s">
        <v>144</v>
      </c>
      <c r="B2" s="2" t="s">
        <v>9</v>
      </c>
      <c r="C2" s="2">
        <v>30</v>
      </c>
      <c r="D2" s="22">
        <v>55224526</v>
      </c>
      <c r="E2" s="22">
        <v>59033114</v>
      </c>
      <c r="F2" s="49">
        <v>62841702</v>
      </c>
      <c r="G2" s="2"/>
      <c r="H2" s="2"/>
      <c r="I2" s="3"/>
      <c r="J2" s="103" t="s">
        <v>34</v>
      </c>
      <c r="K2" s="104"/>
      <c r="L2" s="104"/>
      <c r="M2" s="104"/>
      <c r="N2" s="105"/>
      <c r="O2" s="3"/>
    </row>
    <row r="3" spans="1:15">
      <c r="A3" s="2" t="s">
        <v>145</v>
      </c>
      <c r="B3" s="2" t="s">
        <v>5</v>
      </c>
      <c r="C3" s="2">
        <v>28</v>
      </c>
      <c r="D3" s="22">
        <v>46394100</v>
      </c>
      <c r="E3" s="22">
        <v>50105628</v>
      </c>
      <c r="F3" s="22">
        <v>53817156</v>
      </c>
      <c r="G3" s="22">
        <v>57528684</v>
      </c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146</v>
      </c>
      <c r="B4" s="2" t="s">
        <v>6</v>
      </c>
      <c r="C4" s="2">
        <v>30</v>
      </c>
      <c r="D4" s="22">
        <v>22841455</v>
      </c>
      <c r="E4" s="22">
        <v>31978037</v>
      </c>
      <c r="F4" s="22">
        <v>34536280</v>
      </c>
      <c r="G4" s="49">
        <v>37094523</v>
      </c>
      <c r="H4" s="2"/>
      <c r="I4" s="3"/>
      <c r="J4" s="7" t="str" cm="1">
        <f t="array" ref="J4">IFERROR(INDEX($A$2:$A$23,SMALL(IF($B$2:$B$23="PG",ROW($B$2:$B$23)-1),ROW(A1))),"")</f>
        <v>Jamal Murray</v>
      </c>
      <c r="K4" s="3" t="str" cm="1">
        <f t="array" ref="K4">IFERROR(INDEX($A$2:$A$23,SMALL(IF($B$2:$B$23="SG",ROW($B$2:$B$23)-1),ROW(A1))),"")</f>
        <v>Christian Braun</v>
      </c>
      <c r="L4" s="3" t="str" cm="1">
        <f t="array" ref="L4">IFERROR(INDEX($A$2:$A$23,SMALL(IF($B$2:$B$23="SF",ROW($B$2:$B$23)-1),ROW(A1))),"")</f>
        <v>Cameron Johnson</v>
      </c>
      <c r="M4" s="3" t="str" cm="1">
        <f t="array" ref="M4">IFERROR(INDEX($A$2:$A$23,SMALL(IF($B$2:$B$23="PF",ROW($B$2:$B$23)-1),ROW(A1))),"")</f>
        <v>Aaron Gordon</v>
      </c>
      <c r="N4" s="3" t="str" cm="1">
        <f t="array" ref="N4">IFERROR(INDEX($A$2:$A$23,SMALL(IF($B$2:$B$23="C",ROW($B$2:$B$23)-1),ROW(A1))),"")</f>
        <v>Nikola Jokic</v>
      </c>
      <c r="O4" s="3"/>
    </row>
    <row r="5" spans="1:15">
      <c r="A5" s="2" t="s">
        <v>147</v>
      </c>
      <c r="B5" s="2" t="s">
        <v>7</v>
      </c>
      <c r="C5" s="2">
        <v>29</v>
      </c>
      <c r="D5" s="22">
        <v>21057065</v>
      </c>
      <c r="E5" s="22">
        <v>23062500</v>
      </c>
      <c r="F5" s="2"/>
      <c r="G5" s="2"/>
      <c r="H5" s="2"/>
      <c r="I5" s="3"/>
      <c r="J5" s="7" t="str" cm="1">
        <f t="array" ref="J5">IFERROR(INDEX($A$2:$A$23,SMALL(IF($B$2:$B$23="PG",ROW($B$2:$B$23)-1),ROW(A2))),"")</f>
        <v>Jalen Pickett</v>
      </c>
      <c r="K5" s="3" t="str" cm="1">
        <f t="array" ref="K5">IFERROR(INDEX($A$2:$A$23,SMALL(IF($B$2:$B$23="SG",ROW($B$2:$B$23)-1),ROW(A2))),"")</f>
        <v>Peyton Watson</v>
      </c>
      <c r="L5" s="3" t="str" cm="1">
        <f t="array" ref="L5">IFERROR(INDEX($A$2:$A$23,SMALL(IF($B$2:$B$23="SF",ROW($B$2:$B$23)-1),ROW(A2))),"")</f>
        <v>Julian Strawther</v>
      </c>
      <c r="M5" s="3" t="str" cm="1">
        <f t="array" ref="M5">IFERROR(INDEX($A$2:$A$23,SMALL(IF($B$2:$B$23="PF",ROW($B$2:$B$23)-1),ROW(A2))),"")</f>
        <v>Zeke Nnaji</v>
      </c>
      <c r="N5" s="3" t="str" cm="1">
        <f t="array" ref="N5">IFERROR(INDEX($A$2:$A$23,SMALL(IF($B$2:$B$23="C",ROW($B$2:$B$23)-1),ROW(A2))),"")</f>
        <v>Jonas Valanciunas</v>
      </c>
      <c r="O5" s="3"/>
    </row>
    <row r="6" spans="1:15">
      <c r="A6" s="2" t="s">
        <v>148</v>
      </c>
      <c r="B6" s="2" t="s">
        <v>9</v>
      </c>
      <c r="C6" s="2">
        <v>33</v>
      </c>
      <c r="D6" s="22">
        <v>10395000</v>
      </c>
      <c r="E6" s="74">
        <v>10000000</v>
      </c>
      <c r="F6" s="2"/>
      <c r="G6" s="2"/>
      <c r="H6" s="2"/>
      <c r="I6" s="3"/>
      <c r="J6" s="7" t="str" cm="1">
        <f t="array" ref="J6">IFERROR(INDEX($A$2:$A$23,SMALL(IF($B$2:$B$23="PG",ROW($B$2:$B$23)-1),ROW(A3))),"")</f>
        <v/>
      </c>
      <c r="K6" s="3" t="str" cm="1">
        <f t="array" ref="K6">IFERROR(INDEX($A$2:$A$23,SMALL(IF($B$2:$B$23="SG",ROW($B$2:$B$23)-1),ROW(A3))),"")</f>
        <v>Tim Hardaway Jr</v>
      </c>
      <c r="L6" s="3" t="str" cm="1">
        <f t="array" ref="L6">IFERROR(INDEX($A$2:$A$23,SMALL(IF($B$2:$B$23="SF",ROW($B$2:$B$23)-1),ROW(A3))),"")</f>
        <v>Hunter Tyson</v>
      </c>
      <c r="M6" s="3" t="str" cm="1">
        <f t="array" ref="M6">IFERROR(INDEX($A$2:$A$23,SMALL(IF($B$2:$B$23="PF",ROW($B$2:$B$23)-1),ROW(A3))),"")</f>
        <v>DaRon Holmes</v>
      </c>
      <c r="N6" s="3" t="str" cm="1">
        <f t="array" ref="N6">IFERROR(INDEX($A$2:$A$23,SMALL(IF($B$2:$B$23="C",ROW($B$2:$B$23)-1),ROW(A3))),"")</f>
        <v/>
      </c>
      <c r="O6" s="3"/>
    </row>
    <row r="7" spans="1:15">
      <c r="A7" s="2" t="s">
        <v>149</v>
      </c>
      <c r="B7" s="2" t="s">
        <v>6</v>
      </c>
      <c r="C7" s="2">
        <v>25</v>
      </c>
      <c r="D7" s="22">
        <v>8177778</v>
      </c>
      <c r="E7" s="22">
        <v>7466667</v>
      </c>
      <c r="F7" s="49">
        <v>7466667</v>
      </c>
      <c r="G7" s="2"/>
      <c r="H7" s="2"/>
      <c r="I7" s="3"/>
      <c r="J7" s="7" t="str" cm="1">
        <f t="array" ref="J7">IFERROR(INDEX($A$2:$A$23,SMALL(IF($B$2:$B$23="PG",ROW($B$2:$B$23)-1),ROW(A4))),"")</f>
        <v/>
      </c>
      <c r="K7" s="3" t="str" cm="1">
        <f t="array" ref="K7">IFERROR(INDEX($A$2:$A$23,SMALL(IF($B$2:$B$23="SG",ROW($B$2:$B$23)-1),ROW(A4))),"")</f>
        <v>Bruce Brown</v>
      </c>
      <c r="L7" s="3" t="str" cm="1">
        <f t="array" ref="L7">IFERROR(INDEX($A$2:$A$23,SMALL(IF($B$2:$B$23="SF",ROW($B$2:$B$23)-1),ROW(A4))),"")</f>
        <v>Spencer Jones</v>
      </c>
      <c r="M7" s="3" t="str" cm="1">
        <f t="array" ref="M7">IFERROR(INDEX($A$2:$A$23,SMALL(IF($B$2:$B$23="PF",ROW($B$2:$B$23)-1),ROW(A4))),"")</f>
        <v/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150</v>
      </c>
      <c r="B8" s="2" t="s">
        <v>8</v>
      </c>
      <c r="C8" s="2">
        <v>24</v>
      </c>
      <c r="D8" s="22">
        <v>4921797</v>
      </c>
      <c r="E8" s="2" t="s">
        <v>14</v>
      </c>
      <c r="F8" s="2"/>
      <c r="G8" s="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/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151</v>
      </c>
      <c r="B9" s="2" t="s">
        <v>8</v>
      </c>
      <c r="C9" s="2">
        <v>23</v>
      </c>
      <c r="D9" s="22">
        <v>4356476</v>
      </c>
      <c r="E9" s="2" t="s">
        <v>14</v>
      </c>
      <c r="F9" s="2"/>
      <c r="G9" s="2"/>
      <c r="H9" s="2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69</v>
      </c>
      <c r="B10" s="2" t="s">
        <v>6</v>
      </c>
      <c r="C10" s="2">
        <v>23</v>
      </c>
      <c r="D10" s="22">
        <v>3218760</v>
      </c>
      <c r="E10" s="50">
        <v>3372120</v>
      </c>
      <c r="F10" s="50">
        <v>5547138</v>
      </c>
      <c r="G10" s="2" t="s">
        <v>14</v>
      </c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152</v>
      </c>
      <c r="B11" s="2" t="s">
        <v>7</v>
      </c>
      <c r="C11" s="2">
        <v>23</v>
      </c>
      <c r="D11" s="22">
        <v>2674200</v>
      </c>
      <c r="E11" s="50">
        <v>4826931</v>
      </c>
      <c r="F11" s="2" t="s">
        <v>14</v>
      </c>
      <c r="G11" s="2"/>
      <c r="H11" s="2"/>
      <c r="I11" s="3"/>
      <c r="J11" s="96" t="s">
        <v>544</v>
      </c>
      <c r="K11" s="96"/>
      <c r="L11" s="96"/>
      <c r="M11" s="96"/>
      <c r="N11" s="96"/>
      <c r="O11" s="3"/>
    </row>
    <row r="12" spans="1:15">
      <c r="A12" s="2" t="s">
        <v>68</v>
      </c>
      <c r="B12" s="2" t="s">
        <v>8</v>
      </c>
      <c r="C12" s="2">
        <v>33</v>
      </c>
      <c r="D12" s="22">
        <v>2296274</v>
      </c>
      <c r="E12" s="2"/>
      <c r="F12" s="2"/>
      <c r="G12" s="2"/>
      <c r="H12" s="2"/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67</v>
      </c>
      <c r="B13" s="2" t="s">
        <v>8</v>
      </c>
      <c r="C13" s="2">
        <v>29</v>
      </c>
      <c r="D13" s="22">
        <v>2296274</v>
      </c>
      <c r="E13" s="2"/>
      <c r="F13" s="2"/>
      <c r="G13" s="2"/>
      <c r="H13" s="2"/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153</v>
      </c>
      <c r="B14" s="2" t="s">
        <v>5</v>
      </c>
      <c r="C14" s="2">
        <v>26</v>
      </c>
      <c r="D14" s="22">
        <v>2221677</v>
      </c>
      <c r="E14" s="50">
        <v>2406205</v>
      </c>
      <c r="F14" s="2"/>
      <c r="G14" s="2"/>
      <c r="H14" s="2"/>
      <c r="I14" s="3"/>
      <c r="J14" s="7" t="str" cm="1">
        <f t="array" ref="J14">IFERROR(INDEX($A$2:$A$23,SMALL(IF($B$2:$B$23="PG",ROW($B$2:$B$23)-1),ROW(A11))),"")</f>
        <v/>
      </c>
      <c r="K14" s="3" t="str" cm="1">
        <f t="array" ref="K14">IFERROR(INDEX($A$2:$A$23,SMALL(IF($B$2:$B$23="SG",ROW($B$2:$B$23)-1),ROW(A11))),"")</f>
        <v/>
      </c>
      <c r="L14" s="3" t="str" cm="1">
        <f t="array" ref="L14">IFERROR(INDEX($A$2:$A$23,SMALL(IF($B$2:$B$23="SF",ROW($B$2:$B$23)-1),ROW(A11))),"")</f>
        <v/>
      </c>
      <c r="M14" s="3" t="str" cm="1">
        <f t="array" ref="M14">IFERROR(INDEX($A$2:$A$23,SMALL(IF($B$2:$B$23="PF",ROW($B$2:$B$23)-1),ROW(A11))),"")</f>
        <v/>
      </c>
      <c r="N14" s="3" t="str" cm="1">
        <f t="array" ref="N14">IFERROR(INDEX($A$2:$A$23,SMALL(IF($B$2:$B$23="C",ROW($B$2:$B$23)-1),ROW(A11))),"")</f>
        <v/>
      </c>
      <c r="O14" s="3"/>
    </row>
    <row r="15" spans="1:15">
      <c r="A15" s="2" t="s">
        <v>154</v>
      </c>
      <c r="B15" s="2" t="s">
        <v>7</v>
      </c>
      <c r="C15" s="2">
        <v>25</v>
      </c>
      <c r="D15" s="22">
        <v>2221677</v>
      </c>
      <c r="E15" s="50">
        <v>2406205</v>
      </c>
      <c r="F15" s="2"/>
      <c r="G15" s="2"/>
      <c r="H15" s="2"/>
      <c r="I15" s="3"/>
      <c r="J15" s="7" t="str" cm="1">
        <f t="array" ref="J15">IFERROR(INDEX($A$2:$A$23,SMALL(IF($B$2:$B$23="PG",ROW($B$2:$B$23)-1),ROW(A12))),"")</f>
        <v/>
      </c>
      <c r="K15" s="3" t="str" cm="1">
        <f t="array" ref="K15">IFERROR(INDEX($A$2:$A$23,SMALL(IF($B$2:$B$23="SG",ROW($B$2:$B$23)-1),ROW(A12))),"")</f>
        <v/>
      </c>
      <c r="L15" s="3" t="str" cm="1">
        <f t="array" ref="L15">IFERROR(INDEX($A$2:$A$23,SMALL(IF($B$2:$B$23="SF",ROW($B$2:$B$23)-1),ROW(A12))),"")</f>
        <v/>
      </c>
      <c r="M15" s="3"/>
      <c r="N15" s="3" t="str" cm="1">
        <f t="array" ref="N15">IFERROR(INDEX($A$2:$A$23,SMALL(IF($B$2:$B$23="C",ROW($B$2:$B$23)-1),ROW(A12))),"")</f>
        <v/>
      </c>
      <c r="O15" s="3"/>
    </row>
    <row r="16" spans="1:15">
      <c r="A16" s="2" t="s">
        <v>155</v>
      </c>
      <c r="B16" s="2" t="s">
        <v>12</v>
      </c>
      <c r="C16" s="2">
        <v>22</v>
      </c>
      <c r="D16" s="2" t="s">
        <v>10</v>
      </c>
      <c r="E16" s="2" t="s">
        <v>14</v>
      </c>
      <c r="F16" s="2"/>
      <c r="G16" s="2"/>
      <c r="H16" s="2"/>
      <c r="I16" s="3"/>
      <c r="J16" s="7" t="str" cm="1">
        <f t="array" ref="J16">IFERROR(INDEX($A$2:$A$23,SMALL(IF($B$2:$B$23="PG",ROW($B$2:$B$23)-1),ROW(A13))),"")</f>
        <v/>
      </c>
      <c r="K16" s="3" t="str" cm="1">
        <f t="array" ref="K16">IFERROR(INDEX($A$2:$A$23,SMALL(IF($B$2:$B$23="SG",ROW($B$2:$B$23)-1),ROW(A13))),"")</f>
        <v/>
      </c>
      <c r="L16" s="3" t="str" cm="1">
        <f t="array" ref="L16">IFERROR(INDEX($A$2:$A$23,SMALL(IF($B$2:$B$23="SF",ROW($B$2:$B$23)-1),ROW(A13))),"")</f>
        <v/>
      </c>
      <c r="M16" s="3"/>
      <c r="N16" s="3" t="str" cm="1">
        <f t="array" ref="N16">IFERROR(INDEX($A$2:$A$23,SMALL(IF($B$2:$B$23="C",ROW($B$2:$B$23)-1),ROW(A13))),"")</f>
        <v/>
      </c>
      <c r="O16" s="3"/>
    </row>
    <row r="17" spans="1:15">
      <c r="A17" s="2" t="s">
        <v>156</v>
      </c>
      <c r="B17" s="2" t="s">
        <v>7</v>
      </c>
      <c r="C17" s="2">
        <v>24</v>
      </c>
      <c r="D17" s="2" t="s">
        <v>10</v>
      </c>
      <c r="E17" s="2" t="s">
        <v>14</v>
      </c>
      <c r="F17" s="2"/>
      <c r="G17" s="2"/>
      <c r="H17" s="2"/>
      <c r="I17" s="3"/>
      <c r="J17" s="7" t="str" cm="1">
        <f t="array" ref="J17">IFERROR(INDEX($A$2:$A$23,SMALL(IF($B$2:$B$23="PG",ROW($B$2:$B$23)-1),ROW(A14))),"")</f>
        <v/>
      </c>
      <c r="K17" s="3"/>
      <c r="L17" s="3" t="str" cm="1">
        <f t="array" ref="L17">IFERROR(INDEX($A$2:$A$23,SMALL(IF($B$2:$B$23="SF",ROW($B$2:$B$23)-1),ROW(A14))),"")</f>
        <v/>
      </c>
      <c r="M17" s="3"/>
      <c r="N17" s="3" t="str" cm="1">
        <f t="array" ref="N17">IFERROR(INDEX($A$2:$A$23,SMALL(IF($B$2:$B$23="C",ROW($B$2:$B$23)-1),ROW(A14))),"")</f>
        <v/>
      </c>
      <c r="O17" s="3"/>
    </row>
    <row r="18" spans="1:15" hidden="1">
      <c r="A18" s="2" t="s">
        <v>157</v>
      </c>
      <c r="B18" s="2" t="s">
        <v>12</v>
      </c>
      <c r="C18" s="2">
        <v>24</v>
      </c>
      <c r="D18" s="2" t="s">
        <v>10</v>
      </c>
      <c r="E18" s="2" t="s">
        <v>11</v>
      </c>
      <c r="F18" s="2"/>
      <c r="G18" s="2"/>
      <c r="H18" s="2"/>
      <c r="I18" s="3"/>
      <c r="J18" s="7" t="str" cm="1">
        <f t="array" ref="J18">IFERROR(INDEX($A$2:$A$23,SMALL(IF($B$2:$B$23="PG",ROW($B$2:$B$23)-1),ROW(A15))),"")</f>
        <v/>
      </c>
      <c r="K18" s="3"/>
      <c r="L18" s="3" t="str" cm="1">
        <f t="array" ref="L18">IFERROR(INDEX($A$2:$A$23,SMALL(IF($B$2:$B$23="SF",ROW($B$2:$B$23)-1),ROW(A15))),"")</f>
        <v/>
      </c>
      <c r="M18" s="3"/>
      <c r="N18" s="3" t="str" cm="1">
        <f t="array" ref="N18">IFERROR(INDEX($A$2:$A$23,SMALL(IF($B$2:$B$23="C",ROW($B$2:$B$23)-1),ROW(A15))),"")</f>
        <v/>
      </c>
      <c r="O18" s="3"/>
    </row>
    <row r="19" spans="1:15" hidden="1">
      <c r="A19" s="2"/>
      <c r="B19" s="2"/>
      <c r="C19" s="2"/>
      <c r="D19" s="2"/>
      <c r="E19" s="2"/>
      <c r="F19" s="2"/>
      <c r="G19" s="2"/>
      <c r="H19" s="2"/>
      <c r="I19" s="3"/>
      <c r="J19" s="7" t="str" cm="1">
        <f t="array" ref="J19">IFERROR(INDEX($A$2:$A$23,SMALL(IF($B$2:$B$23="PG",ROW($B$2:$B$23)-1),ROW(A16))),"")</f>
        <v/>
      </c>
      <c r="K19" s="3"/>
      <c r="L19" s="3" t="str" cm="1">
        <f t="array" ref="L19">IFERROR(INDEX($A$2:$A$23,SMALL(IF($B$2:$B$23="SF",ROW($B$2:$B$23)-1),ROW(A16))),"")</f>
        <v/>
      </c>
      <c r="M19" s="3"/>
      <c r="N19" s="3" t="str" cm="1">
        <f t="array" ref="N19">IFERROR(INDEX($A$2:$A$23,SMALL(IF($B$2:$B$23="C",ROW($B$2:$B$23)-1),ROW(A16))),"")</f>
        <v/>
      </c>
      <c r="O19" s="3"/>
    </row>
    <row r="20" spans="1:15" hidden="1">
      <c r="A20" s="2"/>
      <c r="B20" s="2"/>
      <c r="C20" s="2"/>
      <c r="D20" s="2"/>
      <c r="E20" s="2"/>
      <c r="F20" s="2"/>
      <c r="G20" s="2"/>
      <c r="H20" s="2"/>
      <c r="I20" s="3"/>
      <c r="J20" s="7" t="str" cm="1">
        <f t="array" ref="J20">IFERROR(INDEX($A$2:$A$23,SMALL(IF($B$2:$B$23="PG",ROW($B$2:$B$23)-1),ROW(A17))),"")</f>
        <v/>
      </c>
      <c r="K20" s="3"/>
      <c r="L20" s="3" t="str" cm="1">
        <f t="array" ref="L20">IFERROR(INDEX($A$2:$A$23,SMALL(IF($B$2:$B$23="SF",ROW($B$2:$B$23)-1),ROW(A17))),"")</f>
        <v/>
      </c>
      <c r="M20" s="3"/>
      <c r="N20" s="3" t="str" cm="1">
        <f t="array" ref="N20">IFERROR(INDEX($A$2:$A$23,SMALL(IF($B$2:$B$23="C",ROW($B$2:$B$23)-1),ROW(A17))),"")</f>
        <v/>
      </c>
      <c r="O20" s="3"/>
    </row>
    <row r="21" spans="1:15" hidden="1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IFERROR(INDEX($A$2:$A$23,SMALL(IF($B$2:$B$23="PG",ROW($B$2:$B$23)-1),ROW(A18))),"")</f>
        <v/>
      </c>
      <c r="K21" s="3"/>
      <c r="L21" s="3" t="str" cm="1">
        <f t="array" ref="L21">IFERROR(INDEX($A$2:$A$23,SMALL(IF($B$2:$B$23="SF",ROW($B$2:$B$23)-1),ROW(A18))),"")</f>
        <v/>
      </c>
      <c r="M21" s="3"/>
      <c r="N21" s="3" t="str" cm="1">
        <f t="array" ref="N21">IFERROR(INDEX($A$2:$A$23,SMALL(IF($B$2:$B$23="C",ROW($B$2:$B$23)-1),ROW(A18))),"")</f>
        <v/>
      </c>
      <c r="O21" s="3"/>
    </row>
    <row r="22" spans="1:15" hidden="1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IFERROR(INDEX($A$2:$A$23,SMALL(IF($B$2:$B$23="PG",ROW($B$2:$B$23)-1),ROW(A19))),"")</f>
        <v/>
      </c>
      <c r="K22" s="3"/>
      <c r="L22" s="3" t="str" cm="1">
        <f t="array" ref="L22">IFERROR(INDEX($A$2:$A$23,SMALL(IF($B$2:$B$23="SF",ROW($B$2:$B$23)-1),ROW(A19))),"")</f>
        <v/>
      </c>
      <c r="M22" s="3"/>
      <c r="N22" s="3" t="str" cm="1">
        <f t="array" ref="N22">IFERROR(INDEX($A$2:$A$23,SMALL(IF($B$2:$B$23="C",ROW($B$2:$B$23)-1),ROW(A19))),"")</f>
        <v/>
      </c>
      <c r="O22" s="3"/>
    </row>
    <row r="23" spans="1:15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IFERROR(INDEX($A$2:$A$23,SMALL(IF($B$2:$B$23="PG",ROW($B$2:$B$23)-1),ROW(A20))),"")</f>
        <v/>
      </c>
      <c r="K23" s="3"/>
      <c r="L23" s="3" t="str" cm="1">
        <f t="array" ref="L23">IFERROR(INDEX($A$2:$A$23,SMALL(IF($B$2:$B$23="SF",ROW($B$2:$B$23)-1),ROW(A20))),"")</f>
        <v/>
      </c>
      <c r="M23" s="3"/>
      <c r="N23" s="3" t="str" cm="1">
        <f t="array" ref="N23">IFERROR(INDEX($A$2:$A$23,SMALL(IF($B$2:$B$23="C",ROW($B$2:$B$23)-1),ROW(A20))),"")</f>
        <v/>
      </c>
      <c r="O23" s="3"/>
    </row>
    <row r="24" spans="1:15">
      <c r="A24" s="3" t="s">
        <v>42</v>
      </c>
      <c r="B24" s="3"/>
      <c r="C24" s="3"/>
      <c r="D24" s="23">
        <f>SUM(D2:D22)</f>
        <v>188297059</v>
      </c>
      <c r="E24" s="23">
        <f t="shared" ref="E24:H24" si="0">SUM(E2:E22)</f>
        <v>194657407</v>
      </c>
      <c r="F24" s="23">
        <f t="shared" si="0"/>
        <v>164208943</v>
      </c>
      <c r="G24" s="23">
        <f t="shared" si="0"/>
        <v>94623207</v>
      </c>
      <c r="H24" s="23">
        <f t="shared" si="0"/>
        <v>0</v>
      </c>
      <c r="I24" s="3"/>
      <c r="J24" s="7" t="str" cm="1">
        <f t="array" ref="J24">IFERROR(INDEX($A$2:$A$23,SMALL(IF($B$2:$B$23="PG",ROW($B$2:$B$23)-1),ROW(A21))),"")</f>
        <v/>
      </c>
      <c r="K24" s="3"/>
      <c r="L24" s="3" t="str" cm="1">
        <f t="array" ref="L24">IFERROR(INDEX($A$2:$A$23,SMALL(IF($B$2:$B$23="SF",ROW($B$2:$B$23)-1),ROW(A21))),"")</f>
        <v/>
      </c>
      <c r="M24" s="3"/>
      <c r="N24" s="3" t="str" cm="1">
        <f t="array" ref="N24">IFERROR(INDEX($A$2:$A$23,SMALL(IF($B$2:$B$23="C",ROW($B$2:$B$23)-1),ROW(A21))),"")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IFERROR(INDEX($A$2:$A$23,SMALL(IF($B$2:$B$23="PG",ROW($B$2:$B$23)-1),ROW(A22))),"")</f>
        <v/>
      </c>
      <c r="K25" s="3"/>
      <c r="L25" s="3" t="str" cm="1">
        <f t="array" ref="L25">IFERROR(INDEX($A$2:$A$23,SMALL(IF($B$2:$B$23="SF",ROW($B$2:$B$23)-1),ROW(A22))),"")</f>
        <v/>
      </c>
      <c r="M25" s="3"/>
      <c r="N25" s="3" t="str" cm="1">
        <f t="array" ref="N25">IFERROR(INDEX($A$2:$A$23,SMALL(IF($B$2:$B$23="C",ROW($B$2:$B$23)-1),ROW(A22))),"")</f>
        <v/>
      </c>
      <c r="O25" s="3"/>
    </row>
    <row r="26" spans="1:15">
      <c r="A26" s="3" t="s">
        <v>40</v>
      </c>
      <c r="B26" s="3"/>
      <c r="C26" s="3"/>
      <c r="D26" s="25">
        <f>D35-D24</f>
        <v>-33650059</v>
      </c>
      <c r="E26" s="25">
        <f>E35-E24</f>
        <v>-29185117</v>
      </c>
      <c r="F26" s="25">
        <f>F35-F24</f>
        <v>12846407.300000012</v>
      </c>
      <c r="G26" s="25">
        <f>G35-G24</f>
        <v>94826017.82100001</v>
      </c>
      <c r="H26" s="25">
        <f>H35-H24</f>
        <v>202710670.55847001</v>
      </c>
      <c r="I26" s="3"/>
      <c r="J26" s="7" t="str" cm="1">
        <f t="array" ref="J26">IFERROR(INDEX($A$2:$A$23,SMALL(IF($B$2:$B$23="PG",ROW($B$2:$B$23)-1),ROW(A23))),"")</f>
        <v/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-402059</v>
      </c>
      <c r="E27" s="25">
        <f>E34-E24</f>
        <v>6390243</v>
      </c>
      <c r="F27" s="25">
        <f>F34-F24</f>
        <v>50912042.5</v>
      </c>
      <c r="G27" s="25">
        <f>G34-G24</f>
        <v>135556247.48500001</v>
      </c>
      <c r="H27" s="25">
        <f>H34-H24</f>
        <v>246292016.29895002</v>
      </c>
      <c r="I27" s="3"/>
      <c r="J27" s="7" t="str" cm="1">
        <f t="array" ref="J27">IFERROR(INDEX($A$2:$A$23,SMALL(IF($B$2:$B$23="PG",ROW($B$2:$B$23)-1),ROW(A24))),"")</f>
        <v/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7647941</v>
      </c>
      <c r="E28" s="25">
        <f>E33-E24</f>
        <v>15003743</v>
      </c>
      <c r="F28" s="25">
        <f>F33-F24</f>
        <v>60128487.5</v>
      </c>
      <c r="G28" s="25">
        <f>G33-G24</f>
        <v>145417843.63500002</v>
      </c>
      <c r="H28" s="25">
        <f>H33-H24</f>
        <v>256843924.17945004</v>
      </c>
      <c r="I28" s="3"/>
      <c r="J28" s="7" t="str" cm="1">
        <f t="array" ref="J28">IFERROR(INDEX($A$2:$A$23,SMALL(IF($B$2:$B$23="PG",ROW($B$2:$B$23)-1),ROW(A25))),"")</f>
        <v/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19526941</v>
      </c>
      <c r="E29" s="25">
        <f>E32-E24</f>
        <v>27714273</v>
      </c>
      <c r="F29" s="25">
        <f>F32-F24</f>
        <v>73728754.600000024</v>
      </c>
      <c r="G29" s="25">
        <f>G32-G24</f>
        <v>159970129.43200004</v>
      </c>
      <c r="H29" s="25">
        <f>H32-H24</f>
        <v>272414869.98224008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44" t="s">
        <v>521</v>
      </c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46" t="s">
        <v>522</v>
      </c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45" t="s">
        <v>524</v>
      </c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45" priority="1" operator="lessThan">
      <formula>0</formula>
    </cfRule>
    <cfRule type="cellIs" dxfId="44" priority="2" operator="greater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5E540-325E-8843-96B0-A5212467CF9E}">
  <dimension ref="A1:O37"/>
  <sheetViews>
    <sheetView topLeftCell="G1" zoomScale="89" workbookViewId="0">
      <selection activeCell="J11" sqref="J11:N11"/>
    </sheetView>
  </sheetViews>
  <sheetFormatPr baseColWidth="10" defaultRowHeight="19"/>
  <cols>
    <col min="1" max="1" width="25.1640625" style="55" customWidth="1"/>
    <col min="2" max="2" width="3.83203125" style="55" customWidth="1"/>
    <col min="3" max="3" width="4.6640625" style="55" customWidth="1"/>
    <col min="4" max="8" width="20.83203125" style="55" customWidth="1"/>
    <col min="9" max="9" width="1.83203125" style="55" customWidth="1"/>
    <col min="10" max="14" width="20.83203125" style="55" customWidth="1"/>
    <col min="15" max="15" width="2" style="55" customWidth="1"/>
    <col min="16" max="16384" width="10.83203125" style="55"/>
  </cols>
  <sheetData>
    <row r="1" spans="1:15" ht="47">
      <c r="A1" s="68" t="s">
        <v>15</v>
      </c>
      <c r="B1" s="68" t="s">
        <v>16</v>
      </c>
      <c r="C1" s="68" t="s">
        <v>17</v>
      </c>
      <c r="D1" s="68" t="s">
        <v>0</v>
      </c>
      <c r="E1" s="68" t="s">
        <v>1</v>
      </c>
      <c r="F1" s="68" t="s">
        <v>2</v>
      </c>
      <c r="G1" s="68" t="s">
        <v>3</v>
      </c>
      <c r="H1" s="68" t="s">
        <v>4</v>
      </c>
      <c r="I1" s="3"/>
      <c r="J1" s="3"/>
      <c r="K1" s="3"/>
      <c r="L1" s="30" t="str">
        <f>IF(D26&gt;0,"Under the Cap",IF(D27&gt;0,"Over the Cap but Under the Tax",IF(D28&gt;0,"Luxury Tax Team",IF(D29&gt;0,"First Apron Team","Second Apron Team"))))</f>
        <v>Over the Cap but Under the Tax</v>
      </c>
      <c r="M1" s="3"/>
      <c r="N1" s="3"/>
      <c r="O1" s="3"/>
    </row>
    <row r="2" spans="1:15" ht="34">
      <c r="A2" s="2" t="s">
        <v>158</v>
      </c>
      <c r="B2" s="2" t="s">
        <v>5</v>
      </c>
      <c r="C2" s="2">
        <v>24</v>
      </c>
      <c r="D2" s="22">
        <v>46394100</v>
      </c>
      <c r="E2" s="22">
        <v>50105628</v>
      </c>
      <c r="F2" s="22">
        <v>53817156</v>
      </c>
      <c r="G2" s="22">
        <v>57528684</v>
      </c>
      <c r="H2" s="22">
        <v>61240212</v>
      </c>
      <c r="I2" s="3"/>
      <c r="J2" s="106" t="s">
        <v>34</v>
      </c>
      <c r="K2" s="106"/>
      <c r="L2" s="106"/>
      <c r="M2" s="106"/>
      <c r="N2" s="106"/>
      <c r="O2" s="3"/>
    </row>
    <row r="3" spans="1:15">
      <c r="A3" s="2" t="s">
        <v>159</v>
      </c>
      <c r="B3" s="2" t="s">
        <v>6</v>
      </c>
      <c r="C3" s="2">
        <v>33</v>
      </c>
      <c r="D3" s="22">
        <v>26634146</v>
      </c>
      <c r="E3" s="2"/>
      <c r="F3" s="2"/>
      <c r="G3" s="2"/>
      <c r="H3" s="2"/>
      <c r="I3" s="3"/>
      <c r="J3" s="26" t="s">
        <v>5</v>
      </c>
      <c r="K3" s="26" t="s">
        <v>8</v>
      </c>
      <c r="L3" s="26" t="s">
        <v>7</v>
      </c>
      <c r="M3" s="26" t="s">
        <v>6</v>
      </c>
      <c r="N3" s="26" t="s">
        <v>9</v>
      </c>
      <c r="O3" s="3"/>
    </row>
    <row r="4" spans="1:15">
      <c r="A4" s="2" t="s">
        <v>160</v>
      </c>
      <c r="B4" s="2" t="s">
        <v>7</v>
      </c>
      <c r="C4" s="2">
        <v>31</v>
      </c>
      <c r="D4" s="22">
        <v>16834692</v>
      </c>
      <c r="E4" s="78">
        <v>15992957</v>
      </c>
      <c r="F4" s="74">
        <v>15151222</v>
      </c>
      <c r="G4" s="2"/>
      <c r="H4" s="2"/>
      <c r="I4" s="3"/>
      <c r="J4" s="7" t="str" cm="1">
        <f t="array" ref="J4">IFERROR(INDEX($A$2:$A$23,SMALL(IF($B$2:$B$23="PG",ROW($B$2:$B$23)-1),ROW(A1))),"")</f>
        <v>Cade Cunningham</v>
      </c>
      <c r="K4" s="3" t="str" cm="1">
        <f t="array" ref="K4">IFERROR(INDEX($A$2:$A$23,SMALL(IF($B$2:$B$23="SG",ROW($B$2:$B$23)-1),ROW(A1))),"")</f>
        <v>Caris LeVert</v>
      </c>
      <c r="L4" s="3" t="str" cm="1">
        <f t="array" ref="L4">IFERROR(INDEX($A$2:$A$23,SMALL(IF($B$2:$B$23="SF",ROW($B$2:$B$23)-1),ROW(A1))),"")</f>
        <v>Duncan Robinson</v>
      </c>
      <c r="M4" s="3" t="str" cm="1">
        <f t="array" ref="M4">IFERROR(INDEX($A$2:$A$23,SMALL(IF($B$2:$B$23="PF",ROW($B$2:$B$23)-1),ROW(A1))),"")</f>
        <v>Tobias Harris</v>
      </c>
      <c r="N4" s="3" t="str" cm="1">
        <f t="array" ref="N4">IFERROR(INDEX($A$2:$A$23,SMALL(IF($B$2:$B$23="C",ROW($B$2:$B$23)-1),ROW(A1))),"")</f>
        <v>Isaiah Stewart</v>
      </c>
      <c r="O4" s="3"/>
    </row>
    <row r="5" spans="1:15">
      <c r="A5" s="2" t="s">
        <v>161</v>
      </c>
      <c r="B5" s="2" t="s">
        <v>9</v>
      </c>
      <c r="C5" s="2">
        <v>24</v>
      </c>
      <c r="D5" s="22">
        <v>15000000</v>
      </c>
      <c r="E5" s="22">
        <v>15000000</v>
      </c>
      <c r="F5" s="50">
        <v>15000000</v>
      </c>
      <c r="G5" s="2"/>
      <c r="H5" s="2"/>
      <c r="I5" s="3"/>
      <c r="J5" s="7" t="str" cm="1">
        <f t="array" ref="J5">IFERROR(INDEX($A$2:$A$23,SMALL(IF($B$2:$B$23="PG",ROW($B$2:$B$23)-1),ROW(A2))),"")</f>
        <v>Marcus Sasser</v>
      </c>
      <c r="K5" s="3" t="str" cm="1">
        <f t="array" ref="K5">IFERROR(INDEX($A$2:$A$23,SMALL(IF($B$2:$B$23="SG",ROW($B$2:$B$23)-1),ROW(A2))),"")</f>
        <v>Jaden Ivey</v>
      </c>
      <c r="L5" s="3" t="str" cm="1">
        <f t="array" ref="L5">IFERROR(INDEX($A$2:$A$23,SMALL(IF($B$2:$B$23="SF",ROW($B$2:$B$23)-1),ROW(A2))),"")</f>
        <v>Ron Holland</v>
      </c>
      <c r="M5" s="3" t="str" cm="1">
        <f t="array" ref="M5">IFERROR(INDEX($A$2:$A$23,SMALL(IF($B$2:$B$23="PF",ROW($B$2:$B$23)-1),ROW(A2))),"")</f>
        <v>Tolu Smith</v>
      </c>
      <c r="N5" s="3" t="str" cm="1">
        <f t="array" ref="N5">IFERROR(INDEX($A$2:$A$23,SMALL(IF($B$2:$B$23="C",ROW($B$2:$B$23)-1),ROW(A2))),"")</f>
        <v>Jalen Duren</v>
      </c>
      <c r="O5" s="3"/>
    </row>
    <row r="6" spans="1:15">
      <c r="A6" s="2" t="s">
        <v>162</v>
      </c>
      <c r="B6" s="2" t="s">
        <v>8</v>
      </c>
      <c r="C6" s="2">
        <v>31</v>
      </c>
      <c r="D6" s="22">
        <v>14104000</v>
      </c>
      <c r="E6" s="22">
        <v>14809200</v>
      </c>
      <c r="F6" s="2"/>
      <c r="G6" s="2"/>
      <c r="H6" s="2"/>
      <c r="I6" s="3"/>
      <c r="J6" s="7" t="str" cm="1">
        <f t="array" ref="J6">IFERROR(INDEX($A$2:$A$23,SMALL(IF($B$2:$B$23="PG",ROW($B$2:$B$23)-1),ROW(A3))),"")</f>
        <v/>
      </c>
      <c r="K6" s="3" t="str" cm="1">
        <f t="array" ref="K6">IFERROR(INDEX($A$2:$A$23,SMALL(IF($B$2:$B$23="SG",ROW($B$2:$B$23)-1),ROW(A3))),"")</f>
        <v>Ausar Thompson</v>
      </c>
      <c r="L6" s="3" t="str" cm="1">
        <f t="array" ref="L6">IFERROR(INDEX($A$2:$A$23,SMALL(IF($B$2:$B$23="SF",ROW($B$2:$B$23)-1),ROW(A3))),"")</f>
        <v>Bobi Klintman</v>
      </c>
      <c r="M6" s="3" t="str" cm="1">
        <f t="array" ref="M6">IFERROR(INDEX($A$2:$A$23,SMALL(IF($B$2:$B$23="PF",ROW($B$2:$B$23)-1),ROW(A3))),"")</f>
        <v/>
      </c>
      <c r="N6" s="3" t="str" cm="1">
        <f t="array" ref="N6">IFERROR(INDEX($A$2:$A$23,SMALL(IF($B$2:$B$23="C",ROW($B$2:$B$23)-1),ROW(A3))),"")</f>
        <v>Paul Reed</v>
      </c>
      <c r="O6" s="3"/>
    </row>
    <row r="7" spans="1:15">
      <c r="A7" s="2" t="s">
        <v>163</v>
      </c>
      <c r="B7" s="2" t="s">
        <v>8</v>
      </c>
      <c r="C7" s="2">
        <v>23</v>
      </c>
      <c r="D7" s="22">
        <v>10107163</v>
      </c>
      <c r="E7" s="2" t="s">
        <v>14</v>
      </c>
      <c r="F7" s="2"/>
      <c r="G7" s="2"/>
      <c r="H7" s="2"/>
      <c r="I7" s="3"/>
      <c r="J7" s="7" t="str" cm="1">
        <f t="array" ref="J7">IFERROR(INDEX($A$2:$A$23,SMALL(IF($B$2:$B$23="PG",ROW($B$2:$B$23)-1),ROW(A4))),"")</f>
        <v/>
      </c>
      <c r="K7" s="3" t="str" cm="1">
        <f t="array" ref="K7">IFERROR(INDEX($A$2:$A$23,SMALL(IF($B$2:$B$23="SG",ROW($B$2:$B$23)-1),ROW(A4))),"")</f>
        <v>Chaz Lanier</v>
      </c>
      <c r="L7" s="3" t="str" cm="1">
        <f t="array" ref="L7">IFERROR(INDEX($A$2:$A$23,SMALL(IF($B$2:$B$23="SF",ROW($B$2:$B$23)-1),ROW(A4))),"")</f>
        <v/>
      </c>
      <c r="M7" s="3" t="str" cm="1">
        <f t="array" ref="M7">IFERROR(INDEX($A$2:$A$23,SMALL(IF($B$2:$B$23="PF",ROW($B$2:$B$23)-1),ROW(A4))),"")</f>
        <v/>
      </c>
      <c r="N7" s="3" t="str" cm="1">
        <f t="array" ref="N7">IFERROR(INDEX($A$2:$A$23,SMALL(IF($B$2:$B$23="C",ROW($B$2:$B$23)-1),ROW(A4))),"")</f>
        <v/>
      </c>
      <c r="O7" s="3"/>
    </row>
    <row r="8" spans="1:15">
      <c r="A8" s="2" t="s">
        <v>164</v>
      </c>
      <c r="B8" s="2" t="s">
        <v>8</v>
      </c>
      <c r="C8" s="2">
        <v>23</v>
      </c>
      <c r="D8" s="22">
        <v>8775000</v>
      </c>
      <c r="E8" s="50">
        <v>11117925</v>
      </c>
      <c r="F8" s="2" t="s">
        <v>14</v>
      </c>
      <c r="G8" s="2"/>
      <c r="H8" s="2"/>
      <c r="I8" s="3"/>
      <c r="J8" s="7" t="str" cm="1">
        <f t="array" ref="J8">IFERROR(INDEX($A$2:$A$23,SMALL(IF($B$2:$B$23="PG",ROW($B$2:$B$23)-1),ROW(A5))),"")</f>
        <v/>
      </c>
      <c r="K8" s="3" t="str" cm="1">
        <f t="array" ref="K8">IFERROR(INDEX($A$2:$A$23,SMALL(IF($B$2:$B$23="SG",ROW($B$2:$B$23)-1),ROW(A5))),"")</f>
        <v>Colby Jones</v>
      </c>
      <c r="L8" s="3" t="str" cm="1">
        <f t="array" ref="L8">IFERROR(INDEX($A$2:$A$23,SMALL(IF($B$2:$B$23="SF",ROW($B$2:$B$23)-1),ROW(A5))),"")</f>
        <v/>
      </c>
      <c r="M8" s="3" t="str" cm="1">
        <f t="array" ref="M8">IFERROR(INDEX($A$2:$A$23,SMALL(IF($B$2:$B$23="PF",ROW($B$2:$B$23)-1),ROW(A5))),"")</f>
        <v/>
      </c>
      <c r="N8" s="3" t="str" cm="1">
        <f t="array" ref="N8">IFERROR(INDEX($A$2:$A$23,SMALL(IF($B$2:$B$23="C",ROW($B$2:$B$23)-1),ROW(A5))),"")</f>
        <v/>
      </c>
      <c r="O8" s="3"/>
    </row>
    <row r="9" spans="1:15">
      <c r="A9" s="2" t="s">
        <v>66</v>
      </c>
      <c r="B9" s="2" t="s">
        <v>7</v>
      </c>
      <c r="C9" s="2">
        <v>20</v>
      </c>
      <c r="D9" s="22">
        <v>8657280</v>
      </c>
      <c r="E9" s="50">
        <v>9069600</v>
      </c>
      <c r="F9" s="50">
        <v>11491183</v>
      </c>
      <c r="G9" s="32" t="s">
        <v>14</v>
      </c>
      <c r="H9" s="2"/>
      <c r="I9" s="3"/>
      <c r="J9" s="7" t="str" cm="1">
        <f t="array" ref="J9">IFERROR(INDEX($A$2:$A$23,SMALL(IF($B$2:$B$23="PG",ROW($B$2:$B$23)-1),ROW(A6))),"")</f>
        <v/>
      </c>
      <c r="K9" s="3" t="str" cm="1">
        <f t="array" ref="K9">IFERROR(INDEX($A$2:$A$23,SMALL(IF($B$2:$B$23="SG",ROW($B$2:$B$23)-1),ROW(A6))),"")</f>
        <v/>
      </c>
      <c r="L9" s="3" t="str" cm="1">
        <f t="array" ref="L9">IFERROR(INDEX($A$2:$A$23,SMALL(IF($B$2:$B$23="SF",ROW($B$2:$B$23)-1),ROW(A6))),"")</f>
        <v/>
      </c>
      <c r="M9" s="3" t="str" cm="1">
        <f t="array" ref="M9">IFERROR(INDEX($A$2:$A$23,SMALL(IF($B$2:$B$23="PF",ROW($B$2:$B$23)-1),ROW(A6))),"")</f>
        <v/>
      </c>
      <c r="N9" s="3" t="str" cm="1">
        <f t="array" ref="N9">IFERROR(INDEX($A$2:$A$23,SMALL(IF($B$2:$B$23="C",ROW($B$2:$B$23)-1),ROW(A6))),"")</f>
        <v/>
      </c>
      <c r="O9" s="3"/>
    </row>
    <row r="10" spans="1:15">
      <c r="A10" s="2" t="s">
        <v>165</v>
      </c>
      <c r="B10" s="2" t="s">
        <v>9</v>
      </c>
      <c r="C10" s="2">
        <v>22</v>
      </c>
      <c r="D10" s="22">
        <v>6483144</v>
      </c>
      <c r="E10" s="2" t="s">
        <v>14</v>
      </c>
      <c r="F10" s="2"/>
      <c r="G10" s="2"/>
      <c r="H10" s="2"/>
      <c r="I10" s="3"/>
      <c r="J10" s="7" t="str" cm="1">
        <f t="array" ref="J10">IFERROR(INDEX($A$2:$A$23,SMALL(IF($B$2:$B$23="PG",ROW($B$2:$B$23)-1),ROW(A7))),"")</f>
        <v/>
      </c>
      <c r="K10" s="3" t="str" cm="1">
        <f t="array" ref="K10">IFERROR(INDEX($A$2:$A$23,SMALL(IF($B$2:$B$23="SG",ROW($B$2:$B$23)-1),ROW(A7))),"")</f>
        <v/>
      </c>
      <c r="L10" s="3" t="str" cm="1">
        <f t="array" ref="L10">IFERROR(INDEX($A$2:$A$23,SMALL(IF($B$2:$B$23="SF",ROW($B$2:$B$23)-1),ROW(A7))),"")</f>
        <v/>
      </c>
      <c r="M10" s="3" t="str" cm="1">
        <f t="array" ref="M10">IFERROR(INDEX($A$2:$A$23,SMALL(IF($B$2:$B$23="PF",ROW($B$2:$B$23)-1),ROW(A7))),"")</f>
        <v/>
      </c>
      <c r="N10" s="3" t="str" cm="1">
        <f t="array" ref="N10">IFERROR(INDEX($A$2:$A$23,SMALL(IF($B$2:$B$23="C",ROW($B$2:$B$23)-1),ROW(A7))),"")</f>
        <v/>
      </c>
      <c r="O10" s="3"/>
    </row>
    <row r="11" spans="1:15" ht="47">
      <c r="A11" s="2" t="s">
        <v>166</v>
      </c>
      <c r="B11" s="2" t="s">
        <v>9</v>
      </c>
      <c r="C11" s="2">
        <v>26</v>
      </c>
      <c r="D11" s="22">
        <v>5335894</v>
      </c>
      <c r="E11" s="74">
        <v>5602689</v>
      </c>
      <c r="F11" s="2"/>
      <c r="G11" s="2"/>
      <c r="H11" s="2"/>
      <c r="I11" s="3"/>
      <c r="J11" s="96" t="s">
        <v>545</v>
      </c>
      <c r="K11" s="96"/>
      <c r="L11" s="96"/>
      <c r="M11" s="96"/>
      <c r="N11" s="96"/>
      <c r="O11" s="3"/>
    </row>
    <row r="12" spans="1:15">
      <c r="A12" s="2" t="s">
        <v>167</v>
      </c>
      <c r="B12" s="2" t="s">
        <v>5</v>
      </c>
      <c r="C12" s="2">
        <v>25</v>
      </c>
      <c r="D12" s="22">
        <v>2886720</v>
      </c>
      <c r="E12" s="50">
        <v>5198983</v>
      </c>
      <c r="F12" s="2" t="s">
        <v>14</v>
      </c>
      <c r="G12" s="2"/>
      <c r="H12" s="2"/>
      <c r="I12" s="3"/>
      <c r="J12" s="7" t="str" cm="1">
        <f t="array" ref="J12">IFERROR(INDEX($A$2:$A$23,SMALL(IF($B$2:$B$23="PG",ROW($B$2:$B$23)-1),ROW(A9))),"")</f>
        <v/>
      </c>
      <c r="K12" s="3" t="str" cm="1">
        <f t="array" ref="K12">IFERROR(INDEX($A$2:$A$23,SMALL(IF($B$2:$B$23="SG",ROW($B$2:$B$23)-1),ROW(A9))),"")</f>
        <v/>
      </c>
      <c r="L12" s="3" t="str" cm="1">
        <f t="array" ref="L12">IFERROR(INDEX($A$2:$A$23,SMALL(IF($B$2:$B$23="SF",ROW($B$2:$B$23)-1),ROW(A9))),"")</f>
        <v/>
      </c>
      <c r="M12" s="3" t="str" cm="1">
        <f t="array" ref="M12">IFERROR(INDEX($A$2:$A$23,SMALL(IF($B$2:$B$23="PF",ROW($B$2:$B$23)-1),ROW(A9))),"")</f>
        <v/>
      </c>
      <c r="N12" s="3" t="str" cm="1">
        <f t="array" ref="N12">IFERROR(INDEX($A$2:$A$23,SMALL(IF($B$2:$B$23="C",ROW($B$2:$B$23)-1),ROW(A9))),"")</f>
        <v/>
      </c>
      <c r="O12" s="3"/>
    </row>
    <row r="13" spans="1:15">
      <c r="A13" s="2" t="s">
        <v>168</v>
      </c>
      <c r="B13" s="2" t="s">
        <v>7</v>
      </c>
      <c r="C13" s="2">
        <v>22</v>
      </c>
      <c r="D13" s="22">
        <v>1955377</v>
      </c>
      <c r="E13" s="74">
        <v>2296271</v>
      </c>
      <c r="F13" s="50">
        <v>2486995</v>
      </c>
      <c r="G13" s="2"/>
      <c r="H13" s="2"/>
      <c r="I13" s="3"/>
      <c r="J13" s="7" t="str" cm="1">
        <f t="array" ref="J13">IFERROR(INDEX($A$2:$A$23,SMALL(IF($B$2:$B$23="PG",ROW($B$2:$B$23)-1),ROW(A10))),"")</f>
        <v/>
      </c>
      <c r="K13" s="3" t="str" cm="1">
        <f t="array" ref="K13">IFERROR(INDEX($A$2:$A$23,SMALL(IF($B$2:$B$23="SG",ROW($B$2:$B$23)-1),ROW(A10))),"")</f>
        <v/>
      </c>
      <c r="L13" s="3" t="str" cm="1">
        <f t="array" ref="L13">IFERROR(INDEX($A$2:$A$23,SMALL(IF($B$2:$B$23="SF",ROW($B$2:$B$23)-1),ROW(A10))),"")</f>
        <v/>
      </c>
      <c r="M13" s="3" t="str" cm="1">
        <f t="array" ref="M13">IFERROR(INDEX($A$2:$A$23,SMALL(IF($B$2:$B$23="PF",ROW($B$2:$B$23)-1),ROW(A10))),"")</f>
        <v/>
      </c>
      <c r="N13" s="3" t="str" cm="1">
        <f t="array" ref="N13">IFERROR(INDEX($A$2:$A$23,SMALL(IF($B$2:$B$23="C",ROW($B$2:$B$23)-1),ROW(A10))),"")</f>
        <v/>
      </c>
      <c r="O13" s="3"/>
    </row>
    <row r="14" spans="1:15">
      <c r="A14" s="2" t="s">
        <v>169</v>
      </c>
      <c r="B14" s="2" t="s">
        <v>8</v>
      </c>
      <c r="C14" s="2">
        <v>24</v>
      </c>
      <c r="D14" s="22">
        <v>1272870</v>
      </c>
      <c r="E14" s="22">
        <v>2150917</v>
      </c>
      <c r="F14" s="22">
        <v>2525901</v>
      </c>
      <c r="G14" s="50">
        <v>2735698</v>
      </c>
      <c r="H14" s="2"/>
      <c r="I14" s="3"/>
      <c r="J14" s="7" t="str" cm="1">
        <f t="array" ref="J14">IFERROR(INDEX($A$2:$A$23,SMALL(IF($B$2:$B$23="PG",ROW($B$2:$B$23)-1),ROW(A11))),"")</f>
        <v/>
      </c>
      <c r="K14" s="3" t="str" cm="1">
        <f t="array" ref="K14">IFERROR(INDEX($A$2:$A$23,SMALL(IF($B$2:$B$23="SG",ROW($B$2:$B$23)-1),ROW(A11))),"")</f>
        <v/>
      </c>
      <c r="L14" s="3" t="str" cm="1">
        <f t="array" ref="L14">IFERROR(INDEX($A$2:$A$23,SMALL(IF($B$2:$B$23="SF",ROW($B$2:$B$23)-1),ROW(A11))),"")</f>
        <v/>
      </c>
      <c r="M14" s="3" t="str" cm="1">
        <f t="array" ref="M14">IFERROR(INDEX($A$2:$A$23,SMALL(IF($B$2:$B$23="PF",ROW($B$2:$B$23)-1),ROW(A11))),"")</f>
        <v/>
      </c>
      <c r="N14" s="3" t="str" cm="1">
        <f t="array" ref="N14">IFERROR(INDEX($A$2:$A$23,SMALL(IF($B$2:$B$23="C",ROW($B$2:$B$23)-1),ROW(A11))),"")</f>
        <v/>
      </c>
      <c r="O14" s="3"/>
    </row>
    <row r="15" spans="1:15">
      <c r="A15" s="2" t="s">
        <v>170</v>
      </c>
      <c r="B15" s="2" t="s">
        <v>8</v>
      </c>
      <c r="C15" s="2">
        <v>23</v>
      </c>
      <c r="D15" s="2" t="s">
        <v>10</v>
      </c>
      <c r="E15" s="2" t="s">
        <v>14</v>
      </c>
      <c r="F15" s="2"/>
      <c r="G15" s="2"/>
      <c r="H15" s="2"/>
      <c r="I15" s="3"/>
      <c r="J15" s="7" t="str" cm="1">
        <f t="array" ref="J15">IFERROR(INDEX($A$2:$A$23,SMALL(IF($B$2:$B$23="PG",ROW($B$2:$B$23)-1),ROW(A12))),"")</f>
        <v/>
      </c>
      <c r="K15" s="3" t="str" cm="1">
        <f t="array" ref="K15">IFERROR(INDEX($A$2:$A$23,SMALL(IF($B$2:$B$23="SG",ROW($B$2:$B$23)-1),ROW(A12))),"")</f>
        <v/>
      </c>
      <c r="L15" s="3" t="str" cm="1">
        <f t="array" ref="L15">IFERROR(INDEX($A$2:$A$23,SMALL(IF($B$2:$B$23="SF",ROW($B$2:$B$23)-1),ROW(A12))),"")</f>
        <v/>
      </c>
      <c r="M15" s="3"/>
      <c r="N15" s="3" t="str" cm="1">
        <f t="array" ref="N15">IFERROR(INDEX($A$2:$A$23,SMALL(IF($B$2:$B$23="C",ROW($B$2:$B$23)-1),ROW(A12))),"")</f>
        <v/>
      </c>
      <c r="O15" s="3"/>
    </row>
    <row r="16" spans="1:15">
      <c r="A16" s="2" t="s">
        <v>65</v>
      </c>
      <c r="B16" s="2" t="s">
        <v>6</v>
      </c>
      <c r="C16" s="2">
        <v>25</v>
      </c>
      <c r="D16" s="2" t="s">
        <v>10</v>
      </c>
      <c r="E16" s="2" t="s">
        <v>14</v>
      </c>
      <c r="F16" s="2"/>
      <c r="G16" s="2"/>
      <c r="H16" s="2"/>
      <c r="I16" s="3"/>
      <c r="J16" s="7" t="str" cm="1">
        <f t="array" ref="J16">IFERROR(INDEX($A$2:$A$23,SMALL(IF($B$2:$B$23="PG",ROW($B$2:$B$23)-1),ROW(A13))),"")</f>
        <v/>
      </c>
      <c r="K16" s="3" t="str" cm="1">
        <f t="array" ref="K16">IFERROR(INDEX($A$2:$A$23,SMALL(IF($B$2:$B$23="SG",ROW($B$2:$B$23)-1),ROW(A13))),"")</f>
        <v/>
      </c>
      <c r="L16" s="3" t="str" cm="1">
        <f t="array" ref="L16">IFERROR(INDEX($A$2:$A$23,SMALL(IF($B$2:$B$23="SF",ROW($B$2:$B$23)-1),ROW(A13))),"")</f>
        <v/>
      </c>
      <c r="M16" s="3"/>
      <c r="N16" s="3" t="str" cm="1">
        <f t="array" ref="N16">IFERROR(INDEX($A$2:$A$23,SMALL(IF($B$2:$B$23="C",ROW($B$2:$B$23)-1),ROW(A13))),"")</f>
        <v/>
      </c>
      <c r="O16" s="3"/>
    </row>
    <row r="17" spans="1:15">
      <c r="A17" s="2"/>
      <c r="B17" s="2"/>
      <c r="C17" s="2"/>
      <c r="D17" s="22"/>
      <c r="E17" s="2"/>
      <c r="F17" s="2"/>
      <c r="G17" s="2"/>
      <c r="H17" s="2"/>
      <c r="I17" s="3"/>
      <c r="J17" s="7" t="str" cm="1">
        <f t="array" ref="J17">IFERROR(INDEX($A$2:$A$23,SMALL(IF($B$2:$B$23="PG",ROW($B$2:$B$23)-1),ROW(A14))),"")</f>
        <v/>
      </c>
      <c r="K17" s="3"/>
      <c r="L17" s="3" t="str" cm="1">
        <f t="array" ref="L17">IFERROR(INDEX($A$2:$A$23,SMALL(IF($B$2:$B$23="SF",ROW($B$2:$B$23)-1),ROW(A14))),"")</f>
        <v/>
      </c>
      <c r="M17" s="3"/>
      <c r="N17" s="3" t="str" cm="1">
        <f t="array" ref="N17">IFERROR(INDEX($A$2:$A$23,SMALL(IF($B$2:$B$23="C",ROW($B$2:$B$23)-1),ROW(A14))),"")</f>
        <v/>
      </c>
      <c r="O17" s="3"/>
    </row>
    <row r="18" spans="1:15" hidden="1">
      <c r="A18" s="2"/>
      <c r="B18" s="2"/>
      <c r="C18" s="2"/>
      <c r="D18" s="2"/>
      <c r="E18" s="2"/>
      <c r="F18" s="2"/>
      <c r="G18" s="2"/>
      <c r="H18" s="2"/>
      <c r="I18" s="3"/>
      <c r="J18" s="7" t="str" cm="1">
        <f t="array" ref="J18">IFERROR(INDEX($A$2:$A$23,SMALL(IF($B$2:$B$23="PG",ROW($B$2:$B$23)-1),ROW(A15))),"")</f>
        <v/>
      </c>
      <c r="K18" s="3"/>
      <c r="L18" s="3" t="str" cm="1">
        <f t="array" ref="L18">IFERROR(INDEX($A$2:$A$23,SMALL(IF($B$2:$B$23="SF",ROW($B$2:$B$23)-1),ROW(A15))),"")</f>
        <v/>
      </c>
      <c r="M18" s="3"/>
      <c r="N18" s="3" t="str" cm="1">
        <f t="array" ref="N18">IFERROR(INDEX($A$2:$A$23,SMALL(IF($B$2:$B$23="C",ROW($B$2:$B$23)-1),ROW(A15))),"")</f>
        <v/>
      </c>
      <c r="O18" s="3"/>
    </row>
    <row r="19" spans="1:15" hidden="1">
      <c r="A19" s="2"/>
      <c r="B19" s="2"/>
      <c r="C19" s="2"/>
      <c r="D19" s="2"/>
      <c r="E19" s="2"/>
      <c r="F19" s="2"/>
      <c r="G19" s="2"/>
      <c r="H19" s="2"/>
      <c r="I19" s="3"/>
      <c r="J19" s="7" t="str" cm="1">
        <f t="array" ref="J19">IFERROR(INDEX($A$2:$A$23,SMALL(IF($B$2:$B$23="PG",ROW($B$2:$B$23)-1),ROW(A16))),"")</f>
        <v/>
      </c>
      <c r="K19" s="3"/>
      <c r="L19" s="3" t="str" cm="1">
        <f t="array" ref="L19">IFERROR(INDEX($A$2:$A$23,SMALL(IF($B$2:$B$23="SF",ROW($B$2:$B$23)-1),ROW(A16))),"")</f>
        <v/>
      </c>
      <c r="M19" s="3"/>
      <c r="N19" s="3" t="str" cm="1">
        <f t="array" ref="N19">IFERROR(INDEX($A$2:$A$23,SMALL(IF($B$2:$B$23="C",ROW($B$2:$B$23)-1),ROW(A16))),"")</f>
        <v/>
      </c>
      <c r="O19" s="3"/>
    </row>
    <row r="20" spans="1:15" hidden="1">
      <c r="A20" s="2"/>
      <c r="B20" s="2"/>
      <c r="C20" s="2"/>
      <c r="D20" s="2"/>
      <c r="E20" s="2"/>
      <c r="F20" s="2"/>
      <c r="G20" s="2"/>
      <c r="H20" s="2"/>
      <c r="I20" s="3"/>
      <c r="J20" s="7" t="str" cm="1">
        <f t="array" ref="J20">IFERROR(INDEX($A$2:$A$23,SMALL(IF($B$2:$B$23="PG",ROW($B$2:$B$23)-1),ROW(A17))),"")</f>
        <v/>
      </c>
      <c r="K20" s="3"/>
      <c r="L20" s="3" t="str" cm="1">
        <f t="array" ref="L20">IFERROR(INDEX($A$2:$A$23,SMALL(IF($B$2:$B$23="SF",ROW($B$2:$B$23)-1),ROW(A17))),"")</f>
        <v/>
      </c>
      <c r="M20" s="3"/>
      <c r="N20" s="3" t="str" cm="1">
        <f t="array" ref="N20">IFERROR(INDEX($A$2:$A$23,SMALL(IF($B$2:$B$23="C",ROW($B$2:$B$23)-1),ROW(A17))),"")</f>
        <v/>
      </c>
      <c r="O20" s="3"/>
    </row>
    <row r="21" spans="1:15" hidden="1">
      <c r="A21" s="3"/>
      <c r="B21" s="3"/>
      <c r="C21" s="3"/>
      <c r="D21" s="3"/>
      <c r="E21" s="3"/>
      <c r="F21" s="3"/>
      <c r="G21" s="3"/>
      <c r="H21" s="3"/>
      <c r="I21" s="3"/>
      <c r="J21" s="7" t="str" cm="1">
        <f t="array" ref="J21">IFERROR(INDEX($A$2:$A$23,SMALL(IF($B$2:$B$23="PG",ROW($B$2:$B$23)-1),ROW(A18))),"")</f>
        <v/>
      </c>
      <c r="K21" s="3"/>
      <c r="L21" s="3" t="str" cm="1">
        <f t="array" ref="L21">IFERROR(INDEX($A$2:$A$23,SMALL(IF($B$2:$B$23="SF",ROW($B$2:$B$23)-1),ROW(A18))),"")</f>
        <v/>
      </c>
      <c r="M21" s="3"/>
      <c r="N21" s="3" t="str" cm="1">
        <f t="array" ref="N21">IFERROR(INDEX($A$2:$A$23,SMALL(IF($B$2:$B$23="C",ROW($B$2:$B$23)-1),ROW(A18))),"")</f>
        <v/>
      </c>
      <c r="O21" s="3"/>
    </row>
    <row r="22" spans="1:15" hidden="1">
      <c r="A22" s="3"/>
      <c r="B22" s="3"/>
      <c r="C22" s="3"/>
      <c r="D22" s="3"/>
      <c r="E22" s="3"/>
      <c r="F22" s="3"/>
      <c r="G22" s="3"/>
      <c r="H22" s="3"/>
      <c r="I22" s="3"/>
      <c r="J22" s="7" t="str" cm="1">
        <f t="array" ref="J22">IFERROR(INDEX($A$2:$A$23,SMALL(IF($B$2:$B$23="PG",ROW($B$2:$B$23)-1),ROW(A19))),"")</f>
        <v/>
      </c>
      <c r="K22" s="3"/>
      <c r="L22" s="3" t="str" cm="1">
        <f t="array" ref="L22">IFERROR(INDEX($A$2:$A$23,SMALL(IF($B$2:$B$23="SF",ROW($B$2:$B$23)-1),ROW(A19))),"")</f>
        <v/>
      </c>
      <c r="M22" s="3"/>
      <c r="N22" s="3" t="str" cm="1">
        <f t="array" ref="N22">IFERROR(INDEX($A$2:$A$23,SMALL(IF($B$2:$B$23="C",ROW($B$2:$B$23)-1),ROW(A19))),"")</f>
        <v/>
      </c>
      <c r="O22" s="3"/>
    </row>
    <row r="23" spans="1:15" hidden="1">
      <c r="A23" s="3"/>
      <c r="B23" s="3"/>
      <c r="C23" s="3"/>
      <c r="D23" s="3"/>
      <c r="E23" s="3"/>
      <c r="F23" s="3"/>
      <c r="G23" s="3"/>
      <c r="H23" s="3"/>
      <c r="I23" s="3"/>
      <c r="J23" s="7" t="str" cm="1">
        <f t="array" ref="J23">IFERROR(INDEX($A$2:$A$23,SMALL(IF($B$2:$B$23="PG",ROW($B$2:$B$23)-1),ROW(A20))),"")</f>
        <v/>
      </c>
      <c r="K23" s="3"/>
      <c r="L23" s="3" t="str" cm="1">
        <f t="array" ref="L23">IFERROR(INDEX($A$2:$A$23,SMALL(IF($B$2:$B$23="SF",ROW($B$2:$B$23)-1),ROW(A20))),"")</f>
        <v/>
      </c>
      <c r="M23" s="3"/>
      <c r="N23" s="3" t="str" cm="1">
        <f t="array" ref="N23">IFERROR(INDEX($A$2:$A$23,SMALL(IF($B$2:$B$23="C",ROW($B$2:$B$23)-1),ROW(A20))),"")</f>
        <v/>
      </c>
      <c r="O23" s="3"/>
    </row>
    <row r="24" spans="1:15">
      <c r="A24" s="3" t="s">
        <v>42</v>
      </c>
      <c r="B24" s="3"/>
      <c r="C24" s="3"/>
      <c r="D24" s="23">
        <f>SUM(D2:D22)</f>
        <v>164440386</v>
      </c>
      <c r="E24" s="23">
        <f t="shared" ref="E24:H24" si="0">SUM(E2:E22)</f>
        <v>131344170</v>
      </c>
      <c r="F24" s="23">
        <f t="shared" si="0"/>
        <v>100472457</v>
      </c>
      <c r="G24" s="23">
        <f t="shared" si="0"/>
        <v>60264382</v>
      </c>
      <c r="H24" s="23">
        <f t="shared" si="0"/>
        <v>61240212</v>
      </c>
      <c r="I24" s="3"/>
      <c r="J24" s="7" t="str" cm="1">
        <f t="array" ref="J24">IFERROR(INDEX($A$2:$A$23,SMALL(IF($B$2:$B$23="PG",ROW($B$2:$B$23)-1),ROW(A21))),"")</f>
        <v/>
      </c>
      <c r="K24" s="3"/>
      <c r="L24" s="3" t="str" cm="1">
        <f t="array" ref="L24">IFERROR(INDEX($A$2:$A$23,SMALL(IF($B$2:$B$23="SF",ROW($B$2:$B$23)-1),ROW(A21))),"")</f>
        <v/>
      </c>
      <c r="M24" s="3"/>
      <c r="N24" s="3" t="str" cm="1">
        <f t="array" ref="N24">IFERROR(INDEX($A$2:$A$23,SMALL(IF($B$2:$B$23="C",ROW($B$2:$B$23)-1),ROW(A21))),"")</f>
        <v/>
      </c>
      <c r="O24" s="3"/>
    </row>
    <row r="25" spans="1:15">
      <c r="A25" s="3"/>
      <c r="B25" s="3"/>
      <c r="C25" s="3"/>
      <c r="D25" s="24"/>
      <c r="E25" s="3"/>
      <c r="F25" s="3"/>
      <c r="G25" s="3"/>
      <c r="H25" s="3"/>
      <c r="I25" s="3"/>
      <c r="J25" s="7" t="str" cm="1">
        <f t="array" ref="J25">IFERROR(INDEX($A$2:$A$23,SMALL(IF($B$2:$B$23="PG",ROW($B$2:$B$23)-1),ROW(A22))),"")</f>
        <v/>
      </c>
      <c r="K25" s="3"/>
      <c r="L25" s="3" t="str" cm="1">
        <f t="array" ref="L25">IFERROR(INDEX($A$2:$A$23,SMALL(IF($B$2:$B$23="SF",ROW($B$2:$B$23)-1),ROW(A22))),"")</f>
        <v/>
      </c>
      <c r="M25" s="3"/>
      <c r="N25" s="3" t="str" cm="1">
        <f t="array" ref="N25">IFERROR(INDEX($A$2:$A$23,SMALL(IF($B$2:$B$23="C",ROW($B$2:$B$23)-1),ROW(A22))),"")</f>
        <v/>
      </c>
      <c r="O25" s="3"/>
    </row>
    <row r="26" spans="1:15">
      <c r="A26" s="3" t="s">
        <v>40</v>
      </c>
      <c r="B26" s="3"/>
      <c r="C26" s="3"/>
      <c r="D26" s="25">
        <f>D35-D24</f>
        <v>-9793386</v>
      </c>
      <c r="E26" s="25">
        <f>E35-E24</f>
        <v>34128120</v>
      </c>
      <c r="F26" s="25">
        <f>F35-F24</f>
        <v>76582893.300000012</v>
      </c>
      <c r="G26" s="25">
        <f>G35-G24</f>
        <v>129184842.82100001</v>
      </c>
      <c r="H26" s="25">
        <f>H35-H24</f>
        <v>141470458.55847001</v>
      </c>
      <c r="I26" s="3"/>
      <c r="J26" s="44" t="s">
        <v>521</v>
      </c>
      <c r="K26" s="3"/>
      <c r="L26" s="3"/>
      <c r="M26" s="3"/>
      <c r="N26" s="3" t="str" cm="1">
        <f t="array" ref="N26">IFERROR(INDEX($A$2:$A$23,SMALL(IF($B$2:$B$23="C",ROW($B$2:$B$23)-1),ROW(A23))),"")</f>
        <v/>
      </c>
      <c r="O26" s="3"/>
    </row>
    <row r="27" spans="1:15">
      <c r="A27" s="3" t="s">
        <v>41</v>
      </c>
      <c r="B27" s="3"/>
      <c r="C27" s="3"/>
      <c r="D27" s="25">
        <f>D34-D24</f>
        <v>23454614</v>
      </c>
      <c r="E27" s="25">
        <f>E34-E24</f>
        <v>69703480</v>
      </c>
      <c r="F27" s="25">
        <f>F34-F24</f>
        <v>114648528.5</v>
      </c>
      <c r="G27" s="25">
        <f>G34-G24</f>
        <v>169915072.48500001</v>
      </c>
      <c r="H27" s="25">
        <f>H34-H24</f>
        <v>185051804.29895002</v>
      </c>
      <c r="I27" s="3"/>
      <c r="J27" s="46" t="s">
        <v>522</v>
      </c>
      <c r="K27" s="3"/>
      <c r="L27" s="3"/>
      <c r="M27" s="3"/>
      <c r="N27" s="3" t="str" cm="1">
        <f t="array" ref="N27">IFERROR(INDEX($A$2:$A$23,SMALL(IF($B$2:$B$23="C",ROW($B$2:$B$23)-1),ROW(A24))),"")</f>
        <v/>
      </c>
      <c r="O27" s="3"/>
    </row>
    <row r="28" spans="1:15">
      <c r="A28" s="3" t="s">
        <v>43</v>
      </c>
      <c r="B28" s="3"/>
      <c r="C28" s="3"/>
      <c r="D28" s="25">
        <f>D33-D24</f>
        <v>31504614</v>
      </c>
      <c r="E28" s="25">
        <f>E33-E24</f>
        <v>78316980</v>
      </c>
      <c r="F28" s="25">
        <f>F33-F24</f>
        <v>123864973.5</v>
      </c>
      <c r="G28" s="25">
        <f>G33-G24</f>
        <v>179776668.63500002</v>
      </c>
      <c r="H28" s="25">
        <f>H33-H24</f>
        <v>195603712.17945004</v>
      </c>
      <c r="I28" s="3"/>
      <c r="J28" s="45" t="s">
        <v>524</v>
      </c>
      <c r="K28" s="3"/>
      <c r="L28" s="3"/>
      <c r="M28" s="3"/>
      <c r="N28" s="3"/>
      <c r="O28" s="3"/>
    </row>
    <row r="29" spans="1:15">
      <c r="A29" s="3" t="s">
        <v>44</v>
      </c>
      <c r="B29" s="3"/>
      <c r="C29" s="3"/>
      <c r="D29" s="25">
        <f>D32-D24</f>
        <v>43383614</v>
      </c>
      <c r="E29" s="25">
        <f>E32-E24</f>
        <v>91027510</v>
      </c>
      <c r="F29" s="25">
        <f>F32-F24</f>
        <v>137465240.60000002</v>
      </c>
      <c r="G29" s="25">
        <f>G32-G24</f>
        <v>194328954.43200004</v>
      </c>
      <c r="H29" s="25">
        <f>H32-H24</f>
        <v>211174657.98224008</v>
      </c>
      <c r="I29" s="3"/>
      <c r="J29" s="7" t="str" cm="1">
        <f t="array" ref="J29">IFERROR(INDEX($A$2:$A$23,SMALL(IF($B$2:$B$23="PG",ROW($B$2:$B$23)-1),ROW(A26))),"")</f>
        <v/>
      </c>
      <c r="K29" s="3"/>
      <c r="L29" s="3"/>
      <c r="M29" s="3"/>
      <c r="N29" s="3"/>
      <c r="O29" s="3"/>
    </row>
    <row r="30" spans="1:15" ht="20" thickBo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24">
      <c r="A31" s="93" t="s">
        <v>479</v>
      </c>
      <c r="B31" s="94"/>
      <c r="C31" s="94"/>
      <c r="D31" s="94"/>
      <c r="E31" s="94"/>
      <c r="F31" s="94"/>
      <c r="G31" s="94"/>
      <c r="H31" s="95"/>
      <c r="I31" s="3"/>
      <c r="J31" s="3"/>
      <c r="K31" s="3"/>
      <c r="L31" s="3"/>
      <c r="M31" s="3"/>
      <c r="N31" s="3"/>
      <c r="O31" s="3"/>
    </row>
    <row r="32" spans="1:15">
      <c r="A32" s="10" t="s">
        <v>36</v>
      </c>
      <c r="B32" s="11"/>
      <c r="C32" s="11"/>
      <c r="D32" s="12">
        <v>207824000</v>
      </c>
      <c r="E32" s="13">
        <f>D32*1.07</f>
        <v>222371680</v>
      </c>
      <c r="F32" s="13">
        <f t="shared" ref="F32:H32" si="1">E32*1.07</f>
        <v>237937697.60000002</v>
      </c>
      <c r="G32" s="13">
        <f t="shared" si="1"/>
        <v>254593336.43200004</v>
      </c>
      <c r="H32" s="14">
        <f t="shared" si="1"/>
        <v>272414869.98224008</v>
      </c>
      <c r="I32" s="3"/>
      <c r="J32" s="3"/>
      <c r="K32" s="3"/>
      <c r="L32" s="3"/>
      <c r="M32" s="3"/>
      <c r="N32" s="3"/>
      <c r="O32" s="3"/>
    </row>
    <row r="33" spans="1:15">
      <c r="A33" s="10" t="s">
        <v>37</v>
      </c>
      <c r="B33" s="11"/>
      <c r="C33" s="11"/>
      <c r="D33" s="12">
        <v>195945000</v>
      </c>
      <c r="E33" s="13">
        <f t="shared" ref="E33:H36" si="2">D33*1.07</f>
        <v>209661150</v>
      </c>
      <c r="F33" s="13">
        <f t="shared" si="2"/>
        <v>224337430.5</v>
      </c>
      <c r="G33" s="13">
        <f t="shared" si="2"/>
        <v>240041050.63500002</v>
      </c>
      <c r="H33" s="14">
        <f t="shared" si="2"/>
        <v>256843924.17945004</v>
      </c>
      <c r="I33" s="3"/>
      <c r="J33" s="3"/>
      <c r="K33" s="3"/>
      <c r="L33" s="3"/>
      <c r="M33" s="3"/>
      <c r="N33" s="3"/>
      <c r="O33" s="3"/>
    </row>
    <row r="34" spans="1:15">
      <c r="A34" s="10" t="s">
        <v>38</v>
      </c>
      <c r="B34" s="11"/>
      <c r="C34" s="11"/>
      <c r="D34" s="12">
        <v>187895000</v>
      </c>
      <c r="E34" s="13">
        <f t="shared" si="2"/>
        <v>201047650</v>
      </c>
      <c r="F34" s="13">
        <f t="shared" si="2"/>
        <v>215120985.5</v>
      </c>
      <c r="G34" s="13">
        <f t="shared" si="2"/>
        <v>230179454.48500001</v>
      </c>
      <c r="H34" s="14">
        <f t="shared" si="2"/>
        <v>246292016.29895002</v>
      </c>
      <c r="I34" s="3"/>
      <c r="J34" s="3"/>
      <c r="K34" s="3"/>
      <c r="L34" s="3"/>
      <c r="M34" s="3"/>
      <c r="N34" s="3"/>
      <c r="O34" s="3"/>
    </row>
    <row r="35" spans="1:15">
      <c r="A35" s="10" t="s">
        <v>39</v>
      </c>
      <c r="B35" s="11"/>
      <c r="C35" s="11"/>
      <c r="D35" s="12">
        <v>154647000</v>
      </c>
      <c r="E35" s="13">
        <f t="shared" si="2"/>
        <v>165472290</v>
      </c>
      <c r="F35" s="13">
        <f t="shared" si="2"/>
        <v>177055350.30000001</v>
      </c>
      <c r="G35" s="13">
        <f t="shared" si="2"/>
        <v>189449224.82100001</v>
      </c>
      <c r="H35" s="14">
        <f t="shared" si="2"/>
        <v>202710670.55847001</v>
      </c>
      <c r="I35" s="3"/>
      <c r="J35" s="3"/>
      <c r="K35" s="3"/>
      <c r="L35" s="3"/>
      <c r="M35" s="3"/>
      <c r="N35" s="3"/>
      <c r="O35" s="3"/>
    </row>
    <row r="36" spans="1:15" ht="20" thickBot="1">
      <c r="A36" s="15" t="s">
        <v>35</v>
      </c>
      <c r="B36" s="16"/>
      <c r="C36" s="16"/>
      <c r="D36" s="17">
        <v>139182000</v>
      </c>
      <c r="E36" s="18">
        <f t="shared" si="2"/>
        <v>148924740</v>
      </c>
      <c r="F36" s="18">
        <f t="shared" si="2"/>
        <v>159349471.80000001</v>
      </c>
      <c r="G36" s="18">
        <f t="shared" si="2"/>
        <v>170503934.82600003</v>
      </c>
      <c r="H36" s="19">
        <f t="shared" si="2"/>
        <v>182439210.26382005</v>
      </c>
      <c r="I36" s="3"/>
      <c r="J36" s="3"/>
      <c r="K36" s="3"/>
      <c r="L36" s="3"/>
      <c r="M36" s="3"/>
      <c r="N36" s="3"/>
      <c r="O36" s="3"/>
    </row>
    <row r="37" spans="1: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3">
    <mergeCell ref="J2:N2"/>
    <mergeCell ref="A31:H31"/>
    <mergeCell ref="J11:N11"/>
  </mergeCells>
  <conditionalFormatting sqref="D26:H29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ATL</vt:lpstr>
      <vt:lpstr>BOS</vt:lpstr>
      <vt:lpstr>BKN</vt:lpstr>
      <vt:lpstr>CHA</vt:lpstr>
      <vt:lpstr>CHI</vt:lpstr>
      <vt:lpstr>CLE</vt:lpstr>
      <vt:lpstr>DAL</vt:lpstr>
      <vt:lpstr>DEN</vt:lpstr>
      <vt:lpstr>DET</vt:lpstr>
      <vt:lpstr>GSW</vt:lpstr>
      <vt:lpstr>HOU</vt:lpstr>
      <vt:lpstr>IND</vt:lpstr>
      <vt:lpstr>LAC</vt:lpstr>
      <vt:lpstr>LAL</vt:lpstr>
      <vt:lpstr>MEM</vt:lpstr>
      <vt:lpstr>MIA</vt:lpstr>
      <vt:lpstr>MIL</vt:lpstr>
      <vt:lpstr>MIN</vt:lpstr>
      <vt:lpstr>NOP</vt:lpstr>
      <vt:lpstr>NYK</vt:lpstr>
      <vt:lpstr>OKC</vt:lpstr>
      <vt:lpstr>ORL</vt:lpstr>
      <vt:lpstr>PHI</vt:lpstr>
      <vt:lpstr>PHX</vt:lpstr>
      <vt:lpstr>POR</vt:lpstr>
      <vt:lpstr>SAC</vt:lpstr>
      <vt:lpstr>SAS</vt:lpstr>
      <vt:lpstr>TOR</vt:lpstr>
      <vt:lpstr>UTA</vt:lpstr>
      <vt:lpstr>WAS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DeAndre, Will</dc:creator>
  <cp:lastModifiedBy>Will D</cp:lastModifiedBy>
  <cp:lastPrinted>2025-07-31T07:39:11Z</cp:lastPrinted>
  <dcterms:created xsi:type="dcterms:W3CDTF">2025-08-01T16:43:25Z</dcterms:created>
  <dcterms:modified xsi:type="dcterms:W3CDTF">2025-08-05T23:16:53Z</dcterms:modified>
</cp:coreProperties>
</file>